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C:\Users\TerjeP\Desktop\"/>
    </mc:Choice>
  </mc:AlternateContent>
  <bookViews>
    <workbookView xWindow="0" yWindow="0" windowWidth="21570" windowHeight="10245" tabRatio="755"/>
  </bookViews>
  <sheets>
    <sheet name="Algandmed " sheetId="14" r:id="rId1"/>
    <sheet name="Tooted" sheetId="17" r:id="rId2"/>
    <sheet name="Rahavood" sheetId="13" r:id="rId3"/>
    <sheet name="Kasumiaruanne" sheetId="15" r:id="rId4"/>
    <sheet name="Bilanss" sheetId="16" r:id="rId5"/>
    <sheet name="Töötajad" sheetId="18" r:id="rId6"/>
    <sheet name="Majandusnäitajate koondtabel" sheetId="21" r:id="rId7"/>
    <sheet name="Projekti eelarve" sheetId="19" r:id="rId8"/>
    <sheet name="Tegevuskava ja ajagraafik" sheetId="20" r:id="rId9"/>
  </sheets>
  <definedNames>
    <definedName name="kohu1">Bilanss!$B$29:$B$34</definedName>
    <definedName name="kohu2">Bilanss!$B$31:$B$34</definedName>
    <definedName name="_xlnm.Print_Area" localSheetId="3">Kasumiaruanne!$A$1:$G$70</definedName>
    <definedName name="_xlnm.Print_Area" localSheetId="2">Rahavood!$A$3:$R$89</definedName>
    <definedName name="_xlnm.Print_Area" localSheetId="1">Tooted!$A$1:$V$36</definedName>
    <definedName name="_xlnm.Print_Titles" localSheetId="2">Rahavood!$A:$A,Rahavood!$1:$2</definedName>
    <definedName name="_xlnm.Print_Titles" localSheetId="1">Tooted!$A:$D,Tooted!$1:$1</definedName>
    <definedName name="raha1">Bilanss!$B$6:$B$11</definedName>
    <definedName name="raha2">Bilanss!$B$7:$B$11</definedName>
  </definedNames>
  <calcPr calcId="162913" concurrentCalc="0"/>
</workbook>
</file>

<file path=xl/calcChain.xml><?xml version="1.0" encoding="utf-8"?>
<calcChain xmlns="http://schemas.openxmlformats.org/spreadsheetml/2006/main">
  <c r="F1" i="17" l="1"/>
  <c r="G19" i="16"/>
  <c r="F19" i="16"/>
  <c r="E19" i="16"/>
  <c r="D19" i="16"/>
  <c r="G16" i="16"/>
  <c r="F16" i="16"/>
  <c r="E16" i="16"/>
  <c r="D16" i="16"/>
  <c r="G15" i="16"/>
  <c r="F15" i="16"/>
  <c r="E15" i="16"/>
  <c r="D15" i="16"/>
  <c r="Q94" i="13"/>
  <c r="Q93" i="13"/>
  <c r="B86" i="13"/>
  <c r="AO2" i="17"/>
  <c r="AN2" i="17"/>
  <c r="AO6" i="17"/>
  <c r="AO5" i="17"/>
  <c r="AO4" i="17"/>
  <c r="AO3" i="17"/>
  <c r="AM2" i="17"/>
  <c r="R35" i="17"/>
  <c r="R34" i="17"/>
  <c r="R33" i="17"/>
  <c r="R32" i="17"/>
  <c r="R26" i="17"/>
  <c r="R30" i="17"/>
  <c r="R29" i="17"/>
  <c r="R28" i="17"/>
  <c r="R27" i="17"/>
  <c r="Q26" i="17"/>
  <c r="R25" i="17"/>
  <c r="R24" i="17"/>
  <c r="R23" i="17"/>
  <c r="R22" i="17"/>
  <c r="Q21" i="17"/>
  <c r="R20" i="17"/>
  <c r="R19" i="17"/>
  <c r="R18" i="17"/>
  <c r="R17" i="17"/>
  <c r="R14" i="17"/>
  <c r="R13" i="17"/>
  <c r="G5" i="17"/>
  <c r="B3" i="21"/>
  <c r="B45" i="16"/>
  <c r="B5" i="21"/>
  <c r="B60" i="15"/>
  <c r="B10" i="21"/>
  <c r="B9" i="21"/>
  <c r="B7" i="21"/>
  <c r="B6" i="21"/>
  <c r="B61" i="15"/>
  <c r="B67" i="15"/>
  <c r="B70" i="15"/>
  <c r="B52" i="15"/>
  <c r="B24" i="15"/>
  <c r="B19" i="15"/>
  <c r="C69" i="15"/>
  <c r="C10" i="15"/>
  <c r="D10" i="15"/>
  <c r="E10" i="15"/>
  <c r="F10" i="15"/>
  <c r="G10" i="15"/>
  <c r="B15" i="18"/>
  <c r="B13" i="21"/>
  <c r="C15" i="18"/>
  <c r="C68" i="15"/>
  <c r="B8" i="21"/>
  <c r="B12" i="21"/>
  <c r="B66" i="15"/>
  <c r="B11" i="21"/>
  <c r="B68" i="15"/>
  <c r="B69" i="15"/>
  <c r="I2" i="20"/>
  <c r="C31" i="15"/>
  <c r="N80" i="13"/>
  <c r="B85" i="13"/>
  <c r="N85" i="13"/>
  <c r="S6" i="17"/>
  <c r="R15" i="17"/>
  <c r="Q6" i="17"/>
  <c r="T6" i="17"/>
  <c r="C72" i="13"/>
  <c r="C13" i="21"/>
  <c r="B15" i="21"/>
  <c r="N23" i="13"/>
  <c r="C11" i="15"/>
  <c r="J2" i="20"/>
  <c r="K2" i="20"/>
  <c r="L2" i="20"/>
  <c r="M2" i="20"/>
  <c r="N2" i="20"/>
  <c r="O2" i="20"/>
  <c r="P2" i="20"/>
  <c r="Q2" i="20"/>
  <c r="R2" i="20"/>
  <c r="S2" i="20"/>
  <c r="C27" i="19"/>
  <c r="F26" i="19"/>
  <c r="C26" i="19"/>
  <c r="C25" i="19"/>
  <c r="C23" i="19"/>
  <c r="C21" i="19"/>
  <c r="C15" i="19"/>
  <c r="C9" i="19"/>
  <c r="C3" i="19"/>
  <c r="B14" i="21"/>
  <c r="G15" i="18"/>
  <c r="F15" i="18"/>
  <c r="F68" i="15"/>
  <c r="F69" i="15"/>
  <c r="E15" i="18"/>
  <c r="E13" i="21"/>
  <c r="D15" i="18"/>
  <c r="D13" i="21"/>
  <c r="A14" i="18"/>
  <c r="A13" i="18"/>
  <c r="A12" i="18"/>
  <c r="A11" i="18"/>
  <c r="A10" i="18"/>
  <c r="A9" i="18"/>
  <c r="A8" i="18"/>
  <c r="A7" i="18"/>
  <c r="A6" i="18"/>
  <c r="A5" i="18"/>
  <c r="A4" i="18"/>
  <c r="A3" i="18"/>
  <c r="G2" i="18"/>
  <c r="F2" i="18"/>
  <c r="E2" i="18"/>
  <c r="D2" i="18"/>
  <c r="C2" i="18"/>
  <c r="B47" i="16"/>
  <c r="C42" i="16"/>
  <c r="C43" i="16"/>
  <c r="B39" i="16"/>
  <c r="B35" i="16"/>
  <c r="G30" i="16"/>
  <c r="F30" i="16"/>
  <c r="E30" i="16"/>
  <c r="D30" i="16"/>
  <c r="C30" i="16"/>
  <c r="B21" i="16"/>
  <c r="B12" i="16"/>
  <c r="G2" i="16"/>
  <c r="F2" i="16"/>
  <c r="E2" i="16"/>
  <c r="D2" i="16"/>
  <c r="C2" i="16"/>
  <c r="G68" i="15"/>
  <c r="G69" i="15"/>
  <c r="G64" i="15"/>
  <c r="F64" i="15"/>
  <c r="E64" i="15"/>
  <c r="D64" i="15"/>
  <c r="C64" i="15"/>
  <c r="G55" i="15"/>
  <c r="F55" i="15"/>
  <c r="E55" i="15"/>
  <c r="D55" i="15"/>
  <c r="C55" i="15"/>
  <c r="A55" i="15"/>
  <c r="G53" i="15"/>
  <c r="F53" i="15"/>
  <c r="E53" i="15"/>
  <c r="D53" i="15"/>
  <c r="A53" i="15"/>
  <c r="G51" i="15"/>
  <c r="F51" i="15"/>
  <c r="E51" i="15"/>
  <c r="A51" i="15"/>
  <c r="G50" i="15"/>
  <c r="F50" i="15"/>
  <c r="E50" i="15"/>
  <c r="A50" i="15"/>
  <c r="G49" i="15"/>
  <c r="G52" i="15"/>
  <c r="F49" i="15"/>
  <c r="F52" i="15"/>
  <c r="E49" i="15"/>
  <c r="E52" i="15"/>
  <c r="E9" i="21"/>
  <c r="E14" i="21"/>
  <c r="D49" i="15"/>
  <c r="A49" i="15"/>
  <c r="G47" i="15"/>
  <c r="F47" i="15"/>
  <c r="E47" i="15"/>
  <c r="D47" i="15"/>
  <c r="C47" i="15"/>
  <c r="A47" i="15"/>
  <c r="G46" i="15"/>
  <c r="F46" i="15"/>
  <c r="E46" i="15"/>
  <c r="D46" i="15"/>
  <c r="C46" i="15"/>
  <c r="A46" i="15"/>
  <c r="G45" i="15"/>
  <c r="F45" i="15"/>
  <c r="E45" i="15"/>
  <c r="D45" i="15"/>
  <c r="C45" i="15"/>
  <c r="A45" i="15"/>
  <c r="G44" i="15"/>
  <c r="F44" i="15"/>
  <c r="E44" i="15"/>
  <c r="D44" i="15"/>
  <c r="C44" i="15"/>
  <c r="A44" i="15"/>
  <c r="G42" i="15"/>
  <c r="F42" i="15"/>
  <c r="E42" i="15"/>
  <c r="D42" i="15"/>
  <c r="C42" i="15"/>
  <c r="A42" i="15"/>
  <c r="G41" i="15"/>
  <c r="F41" i="15"/>
  <c r="E41" i="15"/>
  <c r="D41" i="15"/>
  <c r="C41" i="15"/>
  <c r="A41" i="15"/>
  <c r="G40" i="15"/>
  <c r="F40" i="15"/>
  <c r="E40" i="15"/>
  <c r="D40" i="15"/>
  <c r="C40" i="15"/>
  <c r="A40" i="15"/>
  <c r="G38" i="15"/>
  <c r="F38" i="15"/>
  <c r="E38" i="15"/>
  <c r="D38" i="15"/>
  <c r="C38" i="15"/>
  <c r="A38" i="15"/>
  <c r="G37" i="15"/>
  <c r="F37" i="15"/>
  <c r="E37" i="15"/>
  <c r="D37" i="15"/>
  <c r="C37" i="15"/>
  <c r="A37" i="15"/>
  <c r="G36" i="15"/>
  <c r="F36" i="15"/>
  <c r="E36" i="15"/>
  <c r="D36" i="15"/>
  <c r="C36" i="15"/>
  <c r="A36" i="15"/>
  <c r="G35" i="15"/>
  <c r="F35" i="15"/>
  <c r="E35" i="15"/>
  <c r="D35" i="15"/>
  <c r="C35" i="15"/>
  <c r="A35" i="15"/>
  <c r="G33" i="15"/>
  <c r="F33" i="15"/>
  <c r="E33" i="15"/>
  <c r="D33" i="15"/>
  <c r="C33" i="15"/>
  <c r="A33" i="15"/>
  <c r="G32" i="15"/>
  <c r="F32" i="15"/>
  <c r="E32" i="15"/>
  <c r="D32" i="15"/>
  <c r="C32" i="15"/>
  <c r="A32" i="15"/>
  <c r="G31" i="15"/>
  <c r="F31" i="15"/>
  <c r="E31" i="15"/>
  <c r="D31" i="15"/>
  <c r="A31" i="15"/>
  <c r="G30" i="15"/>
  <c r="F30" i="15"/>
  <c r="E30" i="15"/>
  <c r="D30" i="15"/>
  <c r="C30" i="15"/>
  <c r="A30" i="15"/>
  <c r="G29" i="15"/>
  <c r="F29" i="15"/>
  <c r="E29" i="15"/>
  <c r="D29" i="15"/>
  <c r="C29" i="15"/>
  <c r="A29" i="15"/>
  <c r="G28" i="15"/>
  <c r="F28" i="15"/>
  <c r="E28" i="15"/>
  <c r="D28" i="15"/>
  <c r="C28" i="15"/>
  <c r="A28" i="15"/>
  <c r="G27" i="15"/>
  <c r="F27" i="15"/>
  <c r="E27" i="15"/>
  <c r="D27" i="15"/>
  <c r="C27" i="15"/>
  <c r="A27" i="15"/>
  <c r="G23" i="15"/>
  <c r="F23" i="15"/>
  <c r="E23" i="15"/>
  <c r="D23" i="15"/>
  <c r="C23" i="15"/>
  <c r="A23" i="15"/>
  <c r="G22" i="15"/>
  <c r="F22" i="15"/>
  <c r="E22" i="15"/>
  <c r="D22" i="15"/>
  <c r="C22" i="15"/>
  <c r="A22" i="15"/>
  <c r="G21" i="15"/>
  <c r="F21" i="15"/>
  <c r="E21" i="15"/>
  <c r="D21" i="15"/>
  <c r="C21" i="15"/>
  <c r="A21" i="15"/>
  <c r="G18" i="15"/>
  <c r="F18" i="15"/>
  <c r="E18" i="15"/>
  <c r="D18" i="15"/>
  <c r="C18" i="15"/>
  <c r="A18" i="15"/>
  <c r="F17" i="15"/>
  <c r="E17" i="15"/>
  <c r="D17" i="15"/>
  <c r="D19" i="15"/>
  <c r="A17" i="15"/>
  <c r="G11" i="15"/>
  <c r="F11" i="15"/>
  <c r="E11" i="15"/>
  <c r="D11" i="15"/>
  <c r="G2" i="15"/>
  <c r="F2" i="15"/>
  <c r="E2" i="15"/>
  <c r="D2" i="15"/>
  <c r="C2" i="15"/>
  <c r="R98" i="13"/>
  <c r="G59" i="15"/>
  <c r="Q98" i="13"/>
  <c r="F59" i="15"/>
  <c r="P98" i="13"/>
  <c r="E59" i="15"/>
  <c r="O98" i="13"/>
  <c r="D59" i="15"/>
  <c r="M98" i="13"/>
  <c r="L98" i="13"/>
  <c r="K98" i="13"/>
  <c r="J98" i="13"/>
  <c r="I98" i="13"/>
  <c r="H98" i="13"/>
  <c r="G98" i="13"/>
  <c r="F98" i="13"/>
  <c r="E98" i="13"/>
  <c r="D98" i="13"/>
  <c r="C98" i="13"/>
  <c r="B98" i="13"/>
  <c r="R97" i="13"/>
  <c r="Q97" i="13"/>
  <c r="P97" i="13"/>
  <c r="O97" i="13"/>
  <c r="N97" i="13"/>
  <c r="C19" i="16"/>
  <c r="M97" i="13"/>
  <c r="L97" i="13"/>
  <c r="K97" i="13"/>
  <c r="J97" i="13"/>
  <c r="I97" i="13"/>
  <c r="H97" i="13"/>
  <c r="G97" i="13"/>
  <c r="F97" i="13"/>
  <c r="E97" i="13"/>
  <c r="D97" i="13"/>
  <c r="C97" i="13"/>
  <c r="B97" i="13"/>
  <c r="R96" i="13"/>
  <c r="G58" i="15"/>
  <c r="Q96" i="13"/>
  <c r="F58" i="15"/>
  <c r="P96" i="13"/>
  <c r="E58" i="15"/>
  <c r="O96" i="13"/>
  <c r="D58" i="15"/>
  <c r="M96" i="13"/>
  <c r="L96" i="13"/>
  <c r="K96" i="13"/>
  <c r="J96" i="13"/>
  <c r="I96" i="13"/>
  <c r="H96" i="13"/>
  <c r="G96" i="13"/>
  <c r="F96" i="13"/>
  <c r="E96" i="13"/>
  <c r="D96" i="13"/>
  <c r="C96" i="13"/>
  <c r="B96" i="13"/>
  <c r="R95" i="13"/>
  <c r="G57" i="15"/>
  <c r="Q95" i="13"/>
  <c r="F57" i="15"/>
  <c r="P95" i="13"/>
  <c r="E57" i="15"/>
  <c r="O95" i="13"/>
  <c r="D57" i="15"/>
  <c r="M95" i="13"/>
  <c r="L95" i="13"/>
  <c r="K95" i="13"/>
  <c r="J95" i="13"/>
  <c r="I95" i="13"/>
  <c r="H95" i="13"/>
  <c r="G95" i="13"/>
  <c r="F95" i="13"/>
  <c r="E95" i="13"/>
  <c r="D95" i="13"/>
  <c r="C95" i="13"/>
  <c r="B95" i="13"/>
  <c r="R94" i="13"/>
  <c r="P94" i="13"/>
  <c r="O94" i="13"/>
  <c r="N94" i="13"/>
  <c r="C16" i="16"/>
  <c r="M94" i="13"/>
  <c r="L94" i="13"/>
  <c r="K94" i="13"/>
  <c r="J94" i="13"/>
  <c r="I94" i="13"/>
  <c r="H94" i="13"/>
  <c r="G94" i="13"/>
  <c r="F94" i="13"/>
  <c r="E94" i="13"/>
  <c r="D94" i="13"/>
  <c r="C94" i="13"/>
  <c r="B94" i="13"/>
  <c r="R93" i="13"/>
  <c r="P93" i="13"/>
  <c r="O93" i="13"/>
  <c r="N93" i="13"/>
  <c r="C15" i="16"/>
  <c r="M93" i="13"/>
  <c r="L93" i="13"/>
  <c r="K93" i="13"/>
  <c r="J93" i="13"/>
  <c r="I93" i="13"/>
  <c r="H93" i="13"/>
  <c r="G93" i="13"/>
  <c r="F93" i="13"/>
  <c r="E93" i="13"/>
  <c r="D93" i="13"/>
  <c r="C93" i="13"/>
  <c r="B93" i="13"/>
  <c r="R92" i="13"/>
  <c r="Q92" i="13"/>
  <c r="P92" i="13"/>
  <c r="O92" i="13"/>
  <c r="N92" i="13"/>
  <c r="M92" i="13"/>
  <c r="L92" i="13"/>
  <c r="K92" i="13"/>
  <c r="J92" i="13"/>
  <c r="I92" i="13"/>
  <c r="H92" i="13"/>
  <c r="G92" i="13"/>
  <c r="F92" i="13"/>
  <c r="E92" i="13"/>
  <c r="D92" i="13"/>
  <c r="C92" i="13"/>
  <c r="B92" i="13"/>
  <c r="N83" i="13"/>
  <c r="N81" i="13"/>
  <c r="N79" i="13"/>
  <c r="N76" i="13"/>
  <c r="N74" i="13"/>
  <c r="C53" i="15"/>
  <c r="R73" i="13"/>
  <c r="Q73" i="13"/>
  <c r="P73" i="13"/>
  <c r="M73" i="13"/>
  <c r="L73" i="13"/>
  <c r="K73" i="13"/>
  <c r="J73" i="13"/>
  <c r="I73" i="13"/>
  <c r="H73" i="13"/>
  <c r="G73" i="13"/>
  <c r="F73" i="13"/>
  <c r="E73" i="13"/>
  <c r="D73" i="13"/>
  <c r="C73" i="13"/>
  <c r="R72" i="13"/>
  <c r="Q72" i="13"/>
  <c r="P72" i="13"/>
  <c r="O72" i="13"/>
  <c r="D50" i="15"/>
  <c r="M72" i="13"/>
  <c r="L72" i="13"/>
  <c r="K72" i="13"/>
  <c r="J72" i="13"/>
  <c r="I72" i="13"/>
  <c r="H72" i="13"/>
  <c r="G72" i="13"/>
  <c r="F72" i="13"/>
  <c r="E72" i="13"/>
  <c r="D72" i="13"/>
  <c r="N71" i="13"/>
  <c r="N69" i="13"/>
  <c r="N68" i="13"/>
  <c r="N67" i="13"/>
  <c r="N66" i="13"/>
  <c r="N64" i="13"/>
  <c r="N63" i="13"/>
  <c r="N62" i="13"/>
  <c r="N60" i="13"/>
  <c r="N59" i="13"/>
  <c r="N58" i="13"/>
  <c r="N57" i="13"/>
  <c r="N55" i="13"/>
  <c r="N54" i="13"/>
  <c r="N53" i="13"/>
  <c r="N52" i="13"/>
  <c r="N51" i="13"/>
  <c r="N50" i="13"/>
  <c r="N49" i="13"/>
  <c r="N46" i="13"/>
  <c r="N45" i="13"/>
  <c r="N44" i="13"/>
  <c r="N43" i="13"/>
  <c r="N40" i="13"/>
  <c r="N35" i="13"/>
  <c r="N33" i="13"/>
  <c r="N32" i="13"/>
  <c r="N31" i="13"/>
  <c r="N30" i="13"/>
  <c r="N24" i="13"/>
  <c r="N22" i="13"/>
  <c r="N21" i="13"/>
  <c r="C29" i="16"/>
  <c r="D29" i="16"/>
  <c r="E29" i="16"/>
  <c r="F29" i="16"/>
  <c r="G29" i="16"/>
  <c r="N20" i="13"/>
  <c r="N19" i="13"/>
  <c r="C41" i="16"/>
  <c r="D41" i="16"/>
  <c r="E41" i="16"/>
  <c r="N17" i="13"/>
  <c r="Q9" i="13"/>
  <c r="F8" i="15"/>
  <c r="P9" i="13"/>
  <c r="E8" i="15"/>
  <c r="O9" i="13"/>
  <c r="D8" i="15"/>
  <c r="B4" i="13"/>
  <c r="N4" i="13"/>
  <c r="V36" i="17"/>
  <c r="U36" i="17"/>
  <c r="T36" i="17"/>
  <c r="S36" i="17"/>
  <c r="R36" i="17"/>
  <c r="Q36" i="17"/>
  <c r="P36" i="17"/>
  <c r="O36" i="17"/>
  <c r="N36" i="17"/>
  <c r="M36" i="17"/>
  <c r="L36" i="17"/>
  <c r="K36" i="17"/>
  <c r="J36" i="17"/>
  <c r="I36" i="17"/>
  <c r="H36" i="17"/>
  <c r="G36" i="17"/>
  <c r="F36" i="17"/>
  <c r="E36" i="17"/>
  <c r="V31" i="17"/>
  <c r="U31" i="17"/>
  <c r="T31" i="17"/>
  <c r="S31" i="17"/>
  <c r="R31" i="17"/>
  <c r="Q31" i="17"/>
  <c r="P31" i="17"/>
  <c r="O31" i="17"/>
  <c r="N31" i="17"/>
  <c r="M31" i="17"/>
  <c r="L31" i="17"/>
  <c r="K31" i="17"/>
  <c r="J31" i="17"/>
  <c r="I31" i="17"/>
  <c r="H31" i="17"/>
  <c r="G31" i="17"/>
  <c r="F31" i="17"/>
  <c r="E31" i="17"/>
  <c r="V26" i="17"/>
  <c r="U26" i="17"/>
  <c r="T26" i="17"/>
  <c r="S26" i="17"/>
  <c r="P26" i="17"/>
  <c r="O26" i="17"/>
  <c r="N26" i="17"/>
  <c r="M26" i="17"/>
  <c r="L26" i="17"/>
  <c r="K26" i="17"/>
  <c r="J26" i="17"/>
  <c r="I26" i="17"/>
  <c r="H26" i="17"/>
  <c r="G26" i="17"/>
  <c r="F26" i="17"/>
  <c r="E26" i="17"/>
  <c r="V21" i="17"/>
  <c r="U21" i="17"/>
  <c r="T21" i="17"/>
  <c r="S21" i="17"/>
  <c r="R21" i="17"/>
  <c r="P21" i="17"/>
  <c r="O21" i="17"/>
  <c r="N21" i="17"/>
  <c r="M21" i="17"/>
  <c r="L21" i="17"/>
  <c r="K21" i="17"/>
  <c r="J21" i="17"/>
  <c r="I21" i="17"/>
  <c r="H21" i="17"/>
  <c r="G21" i="17"/>
  <c r="F21" i="17"/>
  <c r="E21" i="17"/>
  <c r="V16" i="17"/>
  <c r="V10" i="17"/>
  <c r="R8" i="13"/>
  <c r="U16" i="17"/>
  <c r="U10" i="17"/>
  <c r="Q8" i="13"/>
  <c r="T16" i="17"/>
  <c r="S16" i="17"/>
  <c r="Q16" i="17"/>
  <c r="Q10" i="17"/>
  <c r="M8" i="13"/>
  <c r="P16" i="17"/>
  <c r="O16" i="17"/>
  <c r="O3" i="17"/>
  <c r="N16" i="17"/>
  <c r="N3" i="17"/>
  <c r="M16" i="17"/>
  <c r="M10" i="17"/>
  <c r="I8" i="13"/>
  <c r="I7" i="13"/>
  <c r="L16" i="17"/>
  <c r="L3" i="17"/>
  <c r="K16" i="17"/>
  <c r="K3" i="17"/>
  <c r="J16" i="17"/>
  <c r="J3" i="17"/>
  <c r="I16" i="17"/>
  <c r="I10" i="17"/>
  <c r="E8" i="13"/>
  <c r="E7" i="13"/>
  <c r="H16" i="17"/>
  <c r="H10" i="17"/>
  <c r="D8" i="13"/>
  <c r="D7" i="13"/>
  <c r="G16" i="17"/>
  <c r="G3" i="17"/>
  <c r="F16" i="17"/>
  <c r="F10" i="17"/>
  <c r="B8" i="13"/>
  <c r="E16" i="17"/>
  <c r="E10" i="17"/>
  <c r="R12" i="17"/>
  <c r="R6" i="17"/>
  <c r="T10" i="17"/>
  <c r="P8" i="13"/>
  <c r="S10" i="17"/>
  <c r="O8" i="13"/>
  <c r="N10" i="17"/>
  <c r="J8" i="13"/>
  <c r="J7" i="13"/>
  <c r="K10" i="17"/>
  <c r="G8" i="13"/>
  <c r="G7" i="13"/>
  <c r="G10" i="17"/>
  <c r="C8" i="13"/>
  <c r="C7" i="13"/>
  <c r="V7" i="17"/>
  <c r="U7" i="17"/>
  <c r="T7" i="17"/>
  <c r="S7" i="17"/>
  <c r="T8" i="17"/>
  <c r="P39" i="13"/>
  <c r="P77" i="13"/>
  <c r="Q7" i="17"/>
  <c r="E7" i="17"/>
  <c r="AN6" i="17"/>
  <c r="AM6" i="17"/>
  <c r="AL6" i="17"/>
  <c r="AK6" i="17"/>
  <c r="AJ6" i="17"/>
  <c r="AI6" i="17"/>
  <c r="AH6" i="17"/>
  <c r="AG6" i="17"/>
  <c r="AF6" i="17"/>
  <c r="AE6" i="17"/>
  <c r="AD6" i="17"/>
  <c r="AC6" i="17"/>
  <c r="AB6" i="17"/>
  <c r="AA6" i="17"/>
  <c r="Z6" i="17"/>
  <c r="Y6" i="17"/>
  <c r="X6" i="17"/>
  <c r="V6" i="17"/>
  <c r="U6" i="17"/>
  <c r="P6" i="17"/>
  <c r="P7" i="17"/>
  <c r="O6" i="17"/>
  <c r="O7" i="17"/>
  <c r="N6" i="17"/>
  <c r="M6" i="17"/>
  <c r="M7" i="17"/>
  <c r="L6" i="17"/>
  <c r="L7" i="17"/>
  <c r="K6" i="17"/>
  <c r="K7" i="17"/>
  <c r="L8" i="17"/>
  <c r="H39" i="13"/>
  <c r="H77" i="13"/>
  <c r="J6" i="17"/>
  <c r="J7" i="17"/>
  <c r="I6" i="17"/>
  <c r="I7" i="17"/>
  <c r="H6" i="17"/>
  <c r="H7" i="17"/>
  <c r="G6" i="17"/>
  <c r="G7" i="17"/>
  <c r="F6" i="17"/>
  <c r="F7" i="17"/>
  <c r="E6" i="17"/>
  <c r="AN5" i="17"/>
  <c r="AM5" i="17"/>
  <c r="AL5" i="17"/>
  <c r="AK5" i="17"/>
  <c r="AJ5" i="17"/>
  <c r="AI5" i="17"/>
  <c r="AH5" i="17"/>
  <c r="AG5" i="17"/>
  <c r="AF5" i="17"/>
  <c r="AE5" i="17"/>
  <c r="AD5" i="17"/>
  <c r="AC5" i="17"/>
  <c r="AB5" i="17"/>
  <c r="AA5" i="17"/>
  <c r="Z5" i="17"/>
  <c r="Y5" i="17"/>
  <c r="X5" i="17"/>
  <c r="V5" i="17"/>
  <c r="G17" i="15"/>
  <c r="U5" i="17"/>
  <c r="T5" i="17"/>
  <c r="S5" i="17"/>
  <c r="Q5" i="17"/>
  <c r="P5" i="17"/>
  <c r="O5" i="17"/>
  <c r="N5" i="17"/>
  <c r="M5" i="17"/>
  <c r="L5" i="17"/>
  <c r="K5" i="17"/>
  <c r="J5" i="17"/>
  <c r="I5" i="17"/>
  <c r="H5" i="17"/>
  <c r="F5" i="17"/>
  <c r="E5" i="17"/>
  <c r="E8" i="17"/>
  <c r="AN4" i="17"/>
  <c r="AM4" i="17"/>
  <c r="AL4" i="17"/>
  <c r="AJ4" i="17"/>
  <c r="AI4" i="17"/>
  <c r="AH4" i="17"/>
  <c r="AG4" i="17"/>
  <c r="AF4" i="17"/>
  <c r="AE4" i="17"/>
  <c r="AD4" i="17"/>
  <c r="AC4" i="17"/>
  <c r="AB4" i="17"/>
  <c r="AA4" i="17"/>
  <c r="Z4" i="17"/>
  <c r="Y4" i="17"/>
  <c r="X4" i="17"/>
  <c r="AN3" i="17"/>
  <c r="AM3" i="17"/>
  <c r="AL3" i="17"/>
  <c r="AJ3" i="17"/>
  <c r="AK3" i="17"/>
  <c r="AI3" i="17"/>
  <c r="AH3" i="17"/>
  <c r="AG3" i="17"/>
  <c r="AF3" i="17"/>
  <c r="AE3" i="17"/>
  <c r="AD3" i="17"/>
  <c r="AC3" i="17"/>
  <c r="AB3" i="17"/>
  <c r="AA3" i="17"/>
  <c r="Z3" i="17"/>
  <c r="Y3" i="17"/>
  <c r="X3" i="17"/>
  <c r="T3" i="17"/>
  <c r="P6" i="13"/>
  <c r="E6" i="21"/>
  <c r="S3" i="17"/>
  <c r="O6" i="13"/>
  <c r="E3" i="17"/>
  <c r="E4" i="17"/>
  <c r="AL2" i="17"/>
  <c r="S9" i="17"/>
  <c r="AJ2" i="17"/>
  <c r="AI2" i="17"/>
  <c r="AH2" i="17"/>
  <c r="O9" i="17"/>
  <c r="AG2" i="17"/>
  <c r="N9" i="17"/>
  <c r="AF2" i="17"/>
  <c r="M9" i="17"/>
  <c r="AE2" i="17"/>
  <c r="L9" i="17"/>
  <c r="AD2" i="17"/>
  <c r="K9" i="17"/>
  <c r="AC2" i="17"/>
  <c r="J9" i="17"/>
  <c r="AB2" i="17"/>
  <c r="I9" i="17"/>
  <c r="AA2" i="17"/>
  <c r="H9" i="17"/>
  <c r="Z2" i="17"/>
  <c r="G9" i="17"/>
  <c r="Y2" i="17"/>
  <c r="F9" i="17"/>
  <c r="X2" i="17"/>
  <c r="E9" i="17"/>
  <c r="V2" i="17"/>
  <c r="R9" i="13"/>
  <c r="G8" i="15"/>
  <c r="U2" i="17"/>
  <c r="U4" i="17"/>
  <c r="Q10" i="13"/>
  <c r="T2" i="17"/>
  <c r="T4" i="17"/>
  <c r="P10" i="13"/>
  <c r="S2" i="17"/>
  <c r="S4" i="17"/>
  <c r="O10" i="13"/>
  <c r="Q2" i="17"/>
  <c r="M9" i="13"/>
  <c r="P2" i="17"/>
  <c r="L9" i="13"/>
  <c r="O2" i="17"/>
  <c r="K9" i="13"/>
  <c r="N2" i="17"/>
  <c r="J9" i="13"/>
  <c r="M2" i="17"/>
  <c r="I9" i="13"/>
  <c r="L2" i="17"/>
  <c r="H9" i="13"/>
  <c r="K2" i="17"/>
  <c r="G9" i="13"/>
  <c r="J2" i="17"/>
  <c r="F9" i="13"/>
  <c r="I2" i="17"/>
  <c r="E9" i="13"/>
  <c r="H2" i="17"/>
  <c r="D9" i="13"/>
  <c r="G2" i="17"/>
  <c r="C9" i="13"/>
  <c r="F2" i="17"/>
  <c r="E2" i="17"/>
  <c r="AN1" i="17"/>
  <c r="AM1" i="17"/>
  <c r="AL1" i="17"/>
  <c r="AK1" i="17"/>
  <c r="AJ1" i="17"/>
  <c r="AI1" i="17"/>
  <c r="AH1" i="17"/>
  <c r="AG1" i="17"/>
  <c r="AF1" i="17"/>
  <c r="AE1" i="17"/>
  <c r="AD1" i="17"/>
  <c r="AC1" i="17"/>
  <c r="AB1" i="17"/>
  <c r="AA1" i="17"/>
  <c r="Z1" i="17"/>
  <c r="Y1" i="17"/>
  <c r="V1" i="17"/>
  <c r="U1" i="17"/>
  <c r="T1" i="17"/>
  <c r="S1" i="17"/>
  <c r="R1" i="17"/>
  <c r="Q1" i="17"/>
  <c r="P1" i="17"/>
  <c r="O1" i="17"/>
  <c r="N1" i="17"/>
  <c r="M1" i="17"/>
  <c r="L1" i="17"/>
  <c r="K1" i="17"/>
  <c r="J1" i="17"/>
  <c r="I1" i="17"/>
  <c r="H1" i="17"/>
  <c r="G1" i="17"/>
  <c r="E4" i="14"/>
  <c r="D4" i="14"/>
  <c r="C4" i="14"/>
  <c r="B4" i="14"/>
  <c r="N95" i="13"/>
  <c r="C57" i="15"/>
  <c r="N96" i="13"/>
  <c r="C58" i="15"/>
  <c r="N98" i="13"/>
  <c r="C37" i="16"/>
  <c r="O10" i="17"/>
  <c r="K8" i="13"/>
  <c r="K7" i="13"/>
  <c r="F6" i="15"/>
  <c r="F7" i="15"/>
  <c r="Q7" i="13"/>
  <c r="D6" i="21"/>
  <c r="D5" i="15"/>
  <c r="D70" i="15"/>
  <c r="G6" i="15"/>
  <c r="G7" i="15"/>
  <c r="R7" i="13"/>
  <c r="D7" i="21"/>
  <c r="D8" i="21"/>
  <c r="D6" i="15"/>
  <c r="D7" i="15"/>
  <c r="O7" i="13"/>
  <c r="E7" i="21"/>
  <c r="E8" i="21"/>
  <c r="P7" i="13"/>
  <c r="V4" i="17"/>
  <c r="R10" i="13"/>
  <c r="V8" i="17"/>
  <c r="R39" i="13"/>
  <c r="R77" i="13"/>
  <c r="H3" i="17"/>
  <c r="H4" i="17"/>
  <c r="D10" i="13"/>
  <c r="F15" i="13"/>
  <c r="J15" i="13"/>
  <c r="I3" i="17"/>
  <c r="E6" i="13"/>
  <c r="U3" i="17"/>
  <c r="Q6" i="13"/>
  <c r="F5" i="15"/>
  <c r="F70" i="15"/>
  <c r="S8" i="17"/>
  <c r="O39" i="13"/>
  <c r="O77" i="13"/>
  <c r="T9" i="17"/>
  <c r="P15" i="13"/>
  <c r="P16" i="13"/>
  <c r="P18" i="13"/>
  <c r="P91" i="13"/>
  <c r="Q3" i="17"/>
  <c r="M6" i="13"/>
  <c r="V3" i="17"/>
  <c r="R6" i="13"/>
  <c r="G5" i="15"/>
  <c r="G70" i="15"/>
  <c r="H8" i="17"/>
  <c r="D39" i="13"/>
  <c r="D77" i="13"/>
  <c r="G8" i="17"/>
  <c r="C39" i="13"/>
  <c r="C77" i="13"/>
  <c r="O73" i="13"/>
  <c r="C49" i="15"/>
  <c r="F8" i="17"/>
  <c r="B39" i="13"/>
  <c r="B77" i="13"/>
  <c r="B84" i="13"/>
  <c r="F3" i="17"/>
  <c r="B6" i="13"/>
  <c r="B13" i="13"/>
  <c r="Q13" i="13"/>
  <c r="Q14" i="13"/>
  <c r="U8" i="17"/>
  <c r="Q39" i="13"/>
  <c r="Q77" i="13"/>
  <c r="R13" i="13"/>
  <c r="R14" i="13"/>
  <c r="E5" i="15"/>
  <c r="E70" i="15"/>
  <c r="E6" i="15"/>
  <c r="E7" i="15"/>
  <c r="P13" i="13"/>
  <c r="P14" i="13"/>
  <c r="L4" i="17"/>
  <c r="H10" i="13"/>
  <c r="H6" i="13"/>
  <c r="G15" i="13"/>
  <c r="K15" i="13"/>
  <c r="I8" i="17"/>
  <c r="E39" i="13"/>
  <c r="E77" i="13"/>
  <c r="L10" i="17"/>
  <c r="H8" i="13"/>
  <c r="H7" i="13"/>
  <c r="H15" i="13"/>
  <c r="I4" i="17"/>
  <c r="E10" i="13"/>
  <c r="R16" i="17"/>
  <c r="U9" i="17"/>
  <c r="Q15" i="13"/>
  <c r="P10" i="17"/>
  <c r="L8" i="13"/>
  <c r="M3" i="17"/>
  <c r="M4" i="17"/>
  <c r="I10" i="13"/>
  <c r="F6" i="13"/>
  <c r="J4" i="17"/>
  <c r="F10" i="13"/>
  <c r="J6" i="13"/>
  <c r="N4" i="17"/>
  <c r="J10" i="13"/>
  <c r="D15" i="13"/>
  <c r="K8" i="17"/>
  <c r="G39" i="13"/>
  <c r="G77" i="13"/>
  <c r="J10" i="17"/>
  <c r="F8" i="13"/>
  <c r="F7" i="13"/>
  <c r="C6" i="13"/>
  <c r="G4" i="17"/>
  <c r="C10" i="13"/>
  <c r="G6" i="13"/>
  <c r="K4" i="17"/>
  <c r="G10" i="13"/>
  <c r="K6" i="13"/>
  <c r="O4" i="17"/>
  <c r="K10" i="13"/>
  <c r="J8" i="17"/>
  <c r="F39" i="13"/>
  <c r="F77" i="13"/>
  <c r="N8" i="17"/>
  <c r="J39" i="13"/>
  <c r="J77" i="13"/>
  <c r="M8" i="17"/>
  <c r="I39" i="13"/>
  <c r="I77" i="13"/>
  <c r="D6" i="13"/>
  <c r="E13" i="13"/>
  <c r="E15" i="13"/>
  <c r="I15" i="13"/>
  <c r="N7" i="17"/>
  <c r="O8" i="17"/>
  <c r="K39" i="13"/>
  <c r="K77" i="13"/>
  <c r="P9" i="17"/>
  <c r="L15" i="13"/>
  <c r="C15" i="13"/>
  <c r="B15" i="13"/>
  <c r="B9" i="13"/>
  <c r="AK2" i="17"/>
  <c r="Q8" i="17"/>
  <c r="M39" i="13"/>
  <c r="M77" i="13"/>
  <c r="AK4" i="17"/>
  <c r="N9" i="13"/>
  <c r="C8" i="15"/>
  <c r="P3" i="17"/>
  <c r="P8" i="17"/>
  <c r="L39" i="13"/>
  <c r="L77" i="13"/>
  <c r="R2" i="17"/>
  <c r="R5" i="17"/>
  <c r="C17" i="15"/>
  <c r="C19" i="15"/>
  <c r="Q4" i="17"/>
  <c r="M10" i="13"/>
  <c r="R7" i="17"/>
  <c r="O13" i="13"/>
  <c r="O14" i="13"/>
  <c r="M7" i="13"/>
  <c r="Q9" i="17"/>
  <c r="C39" i="16"/>
  <c r="D37" i="16"/>
  <c r="B23" i="16"/>
  <c r="B4" i="21"/>
  <c r="G19" i="15"/>
  <c r="G61" i="15"/>
  <c r="E19" i="15"/>
  <c r="C24" i="15"/>
  <c r="G24" i="15"/>
  <c r="G13" i="15"/>
  <c r="G9" i="15"/>
  <c r="F24" i="15"/>
  <c r="G60" i="15"/>
  <c r="F60" i="15"/>
  <c r="E60" i="15"/>
  <c r="E10" i="21"/>
  <c r="D60" i="15"/>
  <c r="D10" i="21"/>
  <c r="D62" i="15"/>
  <c r="F62" i="15"/>
  <c r="F19" i="15"/>
  <c r="D24" i="15"/>
  <c r="E62" i="15"/>
  <c r="G62" i="15"/>
  <c r="E24" i="15"/>
  <c r="D68" i="15"/>
  <c r="D69" i="15"/>
  <c r="E68" i="15"/>
  <c r="E69" i="15"/>
  <c r="C62" i="15"/>
  <c r="F9" i="15"/>
  <c r="F41" i="16"/>
  <c r="N73" i="13"/>
  <c r="C51" i="15"/>
  <c r="N72" i="13"/>
  <c r="C50" i="15"/>
  <c r="D51" i="15"/>
  <c r="D52" i="15"/>
  <c r="C59" i="15"/>
  <c r="C60" i="15"/>
  <c r="C10" i="21"/>
  <c r="C20" i="16"/>
  <c r="C17" i="16"/>
  <c r="D17" i="16"/>
  <c r="E17" i="16"/>
  <c r="F17" i="16"/>
  <c r="G17" i="16"/>
  <c r="D20" i="16"/>
  <c r="E13" i="15"/>
  <c r="F13" i="13"/>
  <c r="D9" i="15"/>
  <c r="F13" i="15"/>
  <c r="H13" i="13"/>
  <c r="H14" i="13"/>
  <c r="H16" i="13"/>
  <c r="H18" i="13"/>
  <c r="H91" i="13"/>
  <c r="C52" i="15"/>
  <c r="C13" i="13"/>
  <c r="C14" i="13"/>
  <c r="C16" i="13"/>
  <c r="C18" i="13"/>
  <c r="C91" i="13"/>
  <c r="B7" i="13"/>
  <c r="B14" i="13"/>
  <c r="B16" i="13"/>
  <c r="B18" i="13"/>
  <c r="B91" i="13"/>
  <c r="F4" i="17"/>
  <c r="B10" i="13"/>
  <c r="V9" i="17"/>
  <c r="R15" i="13"/>
  <c r="R16" i="13"/>
  <c r="R18" i="13"/>
  <c r="R91" i="13"/>
  <c r="R10" i="17"/>
  <c r="R3" i="17"/>
  <c r="R4" i="17"/>
  <c r="K13" i="13"/>
  <c r="K14" i="13"/>
  <c r="K16" i="13"/>
  <c r="K18" i="13"/>
  <c r="K91" i="13"/>
  <c r="E9" i="15"/>
  <c r="I6" i="13"/>
  <c r="I13" i="13"/>
  <c r="E14" i="13"/>
  <c r="E16" i="13"/>
  <c r="E18" i="13"/>
  <c r="E91" i="13"/>
  <c r="P25" i="13"/>
  <c r="F14" i="13"/>
  <c r="F16" i="13"/>
  <c r="F18" i="13"/>
  <c r="F91" i="13"/>
  <c r="D13" i="13"/>
  <c r="I14" i="13"/>
  <c r="I16" i="13"/>
  <c r="I18" i="13"/>
  <c r="I91" i="13"/>
  <c r="G13" i="13"/>
  <c r="N8" i="13"/>
  <c r="C6" i="15"/>
  <c r="J13" i="13"/>
  <c r="Q16" i="13"/>
  <c r="Q18" i="13"/>
  <c r="Q91" i="13"/>
  <c r="R8" i="17"/>
  <c r="N39" i="13"/>
  <c r="L6" i="13"/>
  <c r="P4" i="17"/>
  <c r="L10" i="13"/>
  <c r="N77" i="13"/>
  <c r="C10" i="16"/>
  <c r="D10" i="16"/>
  <c r="E10" i="16"/>
  <c r="F10" i="16"/>
  <c r="G10" i="16"/>
  <c r="R9" i="17"/>
  <c r="M15" i="13"/>
  <c r="N15" i="13"/>
  <c r="O15" i="13"/>
  <c r="D39" i="16"/>
  <c r="E37" i="16"/>
  <c r="G66" i="15"/>
  <c r="G67" i="15"/>
  <c r="G44" i="16"/>
  <c r="E61" i="15"/>
  <c r="F61" i="15"/>
  <c r="G41" i="16"/>
  <c r="D9" i="21"/>
  <c r="D61" i="15"/>
  <c r="C61" i="15"/>
  <c r="C21" i="16"/>
  <c r="D21" i="16"/>
  <c r="E20" i="16"/>
  <c r="C7" i="21"/>
  <c r="C9" i="21"/>
  <c r="C14" i="21"/>
  <c r="J14" i="13"/>
  <c r="J16" i="13"/>
  <c r="J18" i="13"/>
  <c r="J91" i="13"/>
  <c r="L82" i="13"/>
  <c r="L84" i="13"/>
  <c r="J82" i="13"/>
  <c r="J84" i="13"/>
  <c r="G82" i="13"/>
  <c r="G84" i="13"/>
  <c r="C25" i="13"/>
  <c r="D14" i="13"/>
  <c r="D16" i="13"/>
  <c r="D18" i="13"/>
  <c r="D91" i="13"/>
  <c r="F82" i="13"/>
  <c r="F84" i="13"/>
  <c r="H25" i="13"/>
  <c r="E25" i="13"/>
  <c r="G14" i="13"/>
  <c r="G16" i="13"/>
  <c r="G18" i="13"/>
  <c r="G91" i="13"/>
  <c r="I82" i="13"/>
  <c r="I84" i="13"/>
  <c r="I25" i="13"/>
  <c r="F25" i="13"/>
  <c r="K25" i="13"/>
  <c r="R82" i="13"/>
  <c r="R84" i="13"/>
  <c r="Q82" i="13"/>
  <c r="Q84" i="13"/>
  <c r="Q25" i="13"/>
  <c r="D82" i="13"/>
  <c r="D84" i="13"/>
  <c r="C82" i="13"/>
  <c r="C84" i="13"/>
  <c r="R25" i="13"/>
  <c r="B25" i="13"/>
  <c r="C4" i="13"/>
  <c r="L13" i="13"/>
  <c r="N6" i="13"/>
  <c r="L7" i="13"/>
  <c r="M13" i="13"/>
  <c r="O16" i="13"/>
  <c r="O18" i="13"/>
  <c r="O91" i="13"/>
  <c r="P82" i="13"/>
  <c r="P84" i="13"/>
  <c r="E39" i="16"/>
  <c r="F37" i="16"/>
  <c r="F67" i="15"/>
  <c r="F44" i="16"/>
  <c r="G42" i="16"/>
  <c r="F66" i="15"/>
  <c r="E66" i="15"/>
  <c r="E11" i="21"/>
  <c r="E15" i="21"/>
  <c r="E67" i="15"/>
  <c r="E12" i="21"/>
  <c r="D67" i="15"/>
  <c r="D66" i="15"/>
  <c r="D11" i="21"/>
  <c r="D15" i="21"/>
  <c r="D14" i="21"/>
  <c r="E21" i="16"/>
  <c r="F20" i="16"/>
  <c r="E82" i="13"/>
  <c r="E84" i="13"/>
  <c r="D25" i="13"/>
  <c r="C86" i="13"/>
  <c r="D4" i="13"/>
  <c r="K82" i="13"/>
  <c r="K84" i="13"/>
  <c r="J25" i="13"/>
  <c r="G25" i="13"/>
  <c r="H82" i="13"/>
  <c r="H84" i="13"/>
  <c r="C6" i="21"/>
  <c r="C8" i="21"/>
  <c r="N7" i="13"/>
  <c r="N10" i="13"/>
  <c r="C5" i="15"/>
  <c r="C67" i="15"/>
  <c r="C70" i="15"/>
  <c r="L14" i="13"/>
  <c r="N13" i="13"/>
  <c r="M14" i="13"/>
  <c r="M16" i="13"/>
  <c r="M18" i="13"/>
  <c r="M25" i="13"/>
  <c r="O25" i="13"/>
  <c r="G37" i="16"/>
  <c r="G39" i="16"/>
  <c r="F39" i="16"/>
  <c r="E44" i="16"/>
  <c r="F42" i="16"/>
  <c r="D12" i="21"/>
  <c r="D44" i="16"/>
  <c r="E42" i="16"/>
  <c r="G20" i="16"/>
  <c r="G21" i="16"/>
  <c r="F21" i="16"/>
  <c r="D86" i="13"/>
  <c r="E4" i="13"/>
  <c r="E86" i="13"/>
  <c r="F4" i="13"/>
  <c r="F86" i="13"/>
  <c r="G4" i="13"/>
  <c r="G86" i="13"/>
  <c r="H4" i="13"/>
  <c r="H86" i="13"/>
  <c r="I4" i="13"/>
  <c r="I86" i="13"/>
  <c r="J4" i="13"/>
  <c r="J86" i="13"/>
  <c r="K4" i="13"/>
  <c r="K86" i="13"/>
  <c r="L4" i="13"/>
  <c r="C66" i="15"/>
  <c r="C11" i="21"/>
  <c r="C15" i="21"/>
  <c r="M91" i="13"/>
  <c r="L16" i="13"/>
  <c r="N14" i="13"/>
  <c r="C7" i="16"/>
  <c r="D7" i="16"/>
  <c r="E7" i="16"/>
  <c r="F7" i="16"/>
  <c r="G7" i="16"/>
  <c r="D13" i="15"/>
  <c r="C9" i="15"/>
  <c r="C13" i="15"/>
  <c r="C7" i="15"/>
  <c r="C12" i="21"/>
  <c r="C44" i="16"/>
  <c r="L18" i="13"/>
  <c r="N16" i="13"/>
  <c r="C45" i="16"/>
  <c r="D42" i="16"/>
  <c r="D43" i="16"/>
  <c r="E43" i="16"/>
  <c r="L91" i="13"/>
  <c r="L25" i="13"/>
  <c r="L86" i="13"/>
  <c r="M4" i="13"/>
  <c r="N18" i="13"/>
  <c r="E45" i="16"/>
  <c r="F43" i="16"/>
  <c r="D45" i="16"/>
  <c r="N25" i="13"/>
  <c r="M82" i="13"/>
  <c r="O82" i="13"/>
  <c r="O84" i="13"/>
  <c r="F45" i="16"/>
  <c r="G43" i="16"/>
  <c r="G45" i="16"/>
  <c r="M84" i="13"/>
  <c r="M86" i="13"/>
  <c r="N82" i="13"/>
  <c r="N84" i="13"/>
  <c r="N86" i="13"/>
  <c r="C34" i="16"/>
  <c r="D34" i="16"/>
  <c r="C35" i="16"/>
  <c r="C47" i="16"/>
  <c r="C6" i="16"/>
  <c r="C12" i="16"/>
  <c r="C23" i="16"/>
  <c r="O4" i="13"/>
  <c r="O86" i="13"/>
  <c r="E34" i="16"/>
  <c r="D35" i="16"/>
  <c r="D47" i="16"/>
  <c r="D6" i="16"/>
  <c r="D12" i="16"/>
  <c r="D23" i="16"/>
  <c r="P4" i="13"/>
  <c r="P86" i="13"/>
  <c r="E35" i="16"/>
  <c r="E47" i="16"/>
  <c r="F34" i="16"/>
  <c r="Q4" i="13"/>
  <c r="Q86" i="13"/>
  <c r="E6" i="16"/>
  <c r="E12" i="16"/>
  <c r="E23" i="16"/>
  <c r="F35" i="16"/>
  <c r="F47" i="16"/>
  <c r="G34" i="16"/>
  <c r="G35" i="16"/>
  <c r="G47" i="16"/>
  <c r="R4" i="13"/>
  <c r="R86" i="13"/>
  <c r="G6" i="16"/>
  <c r="G12" i="16"/>
  <c r="G23" i="16"/>
  <c r="F6" i="16"/>
  <c r="F12" i="16"/>
  <c r="F23" i="16"/>
</calcChain>
</file>

<file path=xl/comments1.xml><?xml version="1.0" encoding="utf-8"?>
<comments xmlns="http://schemas.openxmlformats.org/spreadsheetml/2006/main">
  <authors>
    <author>Margit Karu</author>
  </authors>
  <commentList>
    <comment ref="E2" authorId="0" shapeId="0">
      <text>
        <r>
          <rPr>
            <b/>
            <sz val="14"/>
            <color indexed="10"/>
            <rFont val="Tahoma"/>
            <family val="2"/>
            <charset val="186"/>
          </rPr>
          <t>Täita vajalikud rohelised lahtrid!</t>
        </r>
      </text>
    </comment>
  </commentList>
</comments>
</file>

<file path=xl/comments2.xml><?xml version="1.0" encoding="utf-8"?>
<comments xmlns="http://schemas.openxmlformats.org/spreadsheetml/2006/main">
  <authors>
    <author>KristinS</author>
    <author>MargitK</author>
  </authors>
  <commentList>
    <comment ref="R1" authorId="0" shapeId="0">
      <text>
        <r>
          <rPr>
            <sz val="8"/>
            <color indexed="81"/>
            <rFont val="Tahoma"/>
            <family val="2"/>
            <charset val="186"/>
          </rPr>
          <t>Tuleviku prognoosid tuleb täita 3 aasta kohta arvestades projekti lõppkuupäevast.</t>
        </r>
      </text>
    </comment>
    <comment ref="S79" authorId="1" shapeId="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KristinS</author>
  </authors>
  <commentList>
    <comment ref="A11" authorId="0" shapeId="0">
      <text>
        <r>
          <rPr>
            <sz val="8"/>
            <color indexed="81"/>
            <rFont val="Segoe UI"/>
            <family val="2"/>
            <charset val="186"/>
          </rPr>
          <t>Vt RTJ 12 Valitsusepoolne abi.</t>
        </r>
      </text>
    </comment>
  </commentList>
</comments>
</file>

<file path=xl/comments4.xml><?xml version="1.0" encoding="utf-8"?>
<comments xmlns="http://schemas.openxmlformats.org/spreadsheetml/2006/main">
  <authors>
    <author>Margit Karu</author>
  </authors>
  <commentList>
    <comment ref="B2" authorId="0" shapeId="0">
      <text>
        <r>
          <rPr>
            <sz val="8"/>
            <color indexed="10"/>
            <rFont val="Tahoma"/>
            <family val="2"/>
            <charset val="186"/>
          </rPr>
          <t>sisesta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authors>
    <author>Varbola</author>
    <author>KristiinaN</author>
  </authors>
  <commentList>
    <comment ref="H2" authorId="0" shapeId="0">
      <text>
        <r>
          <rPr>
            <sz val="8"/>
            <color indexed="81"/>
            <rFont val="Tahoma"/>
            <family val="2"/>
            <charset val="186"/>
          </rPr>
          <t xml:space="preserve">Sisesta alguse kuu kujul </t>
        </r>
        <r>
          <rPr>
            <b/>
            <sz val="8"/>
            <color indexed="81"/>
            <rFont val="Tahoma"/>
            <family val="2"/>
            <charset val="186"/>
          </rPr>
          <t>15.</t>
        </r>
        <r>
          <rPr>
            <sz val="8"/>
            <color indexed="81"/>
            <rFont val="Tahoma"/>
            <family val="2"/>
            <charset val="186"/>
          </rPr>
          <t>kk.aaaa</t>
        </r>
      </text>
    </comment>
    <comment ref="A3" authorId="1" shapeId="0">
      <text>
        <r>
          <rPr>
            <sz val="8"/>
            <color indexed="81"/>
            <rFont val="Tahoma"/>
            <family val="2"/>
            <charset val="186"/>
          </rPr>
          <t xml:space="preserve">Kõik tegevused tuleks võimalikult täpselt ja üksikajalikult välja tuua. </t>
        </r>
      </text>
    </comment>
  </commentList>
</comments>
</file>

<file path=xl/sharedStrings.xml><?xml version="1.0" encoding="utf-8"?>
<sst xmlns="http://schemas.openxmlformats.org/spreadsheetml/2006/main" count="351" uniqueCount="296">
  <si>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</si>
  <si>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</si>
  <si>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</si>
  <si>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</si>
  <si>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</si>
  <si>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</si>
  <si>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</si>
  <si>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</si>
  <si>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</si>
  <si>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</si>
  <si>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</si>
  <si>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</si>
  <si>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</si>
  <si>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</si>
  <si>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</si>
  <si>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</si>
  <si>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</si>
  <si>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</si>
  <si>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</si>
  <si>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</si>
  <si>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</si>
  <si>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</si>
  <si>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</si>
  <si>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</si>
  <si>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</si>
  <si>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</si>
  <si>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</si>
  <si>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</si>
  <si>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</si>
  <si>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</si>
  <si>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</si>
  <si>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</si>
  <si>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</si>
  <si>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</si>
  <si>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</si>
  <si>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</si>
  <si>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</si>
  <si>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</si>
  <si>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</si>
  <si>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</si>
  <si>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</si>
  <si>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</si>
  <si>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</si>
  <si>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</si>
  <si>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</si>
  <si>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</si>
  <si>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</si>
  <si>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</si>
  <si>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</si>
  <si>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</si>
  <si>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</si>
  <si>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</si>
  <si>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</si>
  <si>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</si>
  <si>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</si>
  <si>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</si>
  <si>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</si>
  <si>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</si>
  <si>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</si>
  <si>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</si>
  <si>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</si>
  <si>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</si>
  <si>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</si>
  <si>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</si>
  <si>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</si>
  <si>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</si>
  <si>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</si>
  <si>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</si>
  <si>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</si>
  <si>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</si>
  <si>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</si>
  <si>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</si>
  <si>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</si>
  <si>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</si>
  <si>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</si>
  <si>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</si>
  <si>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</si>
  <si>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</si>
  <si>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</si>
  <si>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</si>
  <si>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</si>
  <si>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</si>
  <si>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</si>
  <si>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</si>
  <si>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</si>
  <si>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</si>
  <si>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</si>
  <si>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</si>
  <si>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</si>
  <si>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</si>
  <si>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</si>
  <si>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</si>
  <si>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</si>
  <si>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</si>
  <si>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</si>
  <si>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</si>
  <si>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</si>
  <si>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</si>
  <si>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</si>
  <si>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</si>
  <si>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</si>
  <si>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</si>
  <si>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</si>
  <si>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</si>
  <si>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</si>
  <si>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Toodetud tooteid/teenuseid perioodil</t>
  </si>
  <si>
    <t>Laekumine müügist arvestades krediiti müüki</t>
  </si>
  <si>
    <t>Tooraine varu</t>
  </si>
  <si>
    <t>Muud finantstulud</t>
  </si>
  <si>
    <t>Intressid jms</t>
  </si>
  <si>
    <t>Finantsprognooside täitmise juhend</t>
  </si>
  <si>
    <t>sh eksport</t>
  </si>
  <si>
    <t>sh ekspordiks %-des</t>
  </si>
  <si>
    <t>4. aasta</t>
  </si>
  <si>
    <t>IV aasta</t>
  </si>
  <si>
    <t>ekspordi osatähtsus käibes</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</si>
  <si>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</si>
  <si>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</si>
  <si>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</si>
  <si>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</si>
  <si>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</si>
  <si>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</si>
  <si>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</si>
  <si>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materjali/kauba kulu ühikule kr</t>
  </si>
  <si>
    <t>toodetav kogus kokku</t>
  </si>
  <si>
    <t>Siseriikliku käibe puhul rakenduv KM määr</t>
  </si>
  <si>
    <t>materjali/kauba keskmine laovaru vajadus %</t>
  </si>
  <si>
    <t>Ekspordikäive kokku</t>
  </si>
  <si>
    <t>Näide</t>
  </si>
  <si>
    <t>keskm.ühiku müügihind KM-ta</t>
  </si>
  <si>
    <t>käibemaksu arvestus</t>
  </si>
  <si>
    <t>hoonete soetamine, renoveerimine</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</si>
  <si>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</si>
  <si>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</si>
  <si>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</si>
  <si>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</si>
  <si>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</si>
  <si>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</si>
  <si>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</si>
  <si>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</si>
  <si>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Omandis olevate hoonete renoveerimine (kapitaliseeritud kulud), soetatud hooned, hoonete ehitamine</t>
  </si>
  <si>
    <t>käiberentaablus</t>
  </si>
  <si>
    <t>lisandväärtus töötaja kohta</t>
  </si>
  <si>
    <t>keskmine töötajate arv</t>
  </si>
  <si>
    <t>Töötajate arv</t>
  </si>
  <si>
    <t>Materiaalse põhivara soetus</t>
  </si>
  <si>
    <t>Immateriaalse põhivara (litsentsid, kaubamärgid, tarkvara jms) soetus</t>
  </si>
  <si>
    <t>Immateriaalse põhivara amortisatsiooninorm %</t>
  </si>
  <si>
    <t>immateriaalse põhivara soetamine</t>
  </si>
  <si>
    <t>immateriaalse põhivara amort</t>
  </si>
  <si>
    <t>Immateriaalse põhivara amort</t>
  </si>
  <si>
    <t>Seadmete ja muu põhivara amort</t>
  </si>
  <si>
    <t>Materiaalne põhivara (seadmed ja muud)</t>
  </si>
  <si>
    <t>Materiaalne põhivara</t>
  </si>
  <si>
    <t>Immateriaalne põhivara</t>
  </si>
  <si>
    <t>Immateriaalse põhivara kulum</t>
  </si>
  <si>
    <t>9% KM määraga maksustatav käive</t>
  </si>
  <si>
    <t>sellest 9% määraga maksustatavat müügitulu</t>
  </si>
  <si>
    <t>näide 9% KM</t>
  </si>
  <si>
    <t>materjali/kauba kulu ühikule</t>
  </si>
  <si>
    <t xml:space="preserve">materjali/kauba kulu ühikule </t>
  </si>
  <si>
    <t xml:space="preserve">Müügitulu kasv võrreldes eelmise aastaga </t>
  </si>
  <si>
    <t>sh ekspordiks eurodes</t>
  </si>
  <si>
    <t>NR</t>
  </si>
  <si>
    <t>Tegevuste kirjeldus kululiikide lõikes</t>
  </si>
  <si>
    <t>Maksumus</t>
  </si>
  <si>
    <t>1.</t>
  </si>
  <si>
    <t>1.1.</t>
  </si>
  <si>
    <t>1.2.</t>
  </si>
  <si>
    <t>1.3.</t>
  </si>
  <si>
    <t>1.4.</t>
  </si>
  <si>
    <t>2.</t>
  </si>
  <si>
    <t>2.1.</t>
  </si>
  <si>
    <t>2.2.</t>
  </si>
  <si>
    <t>3.1.</t>
  </si>
  <si>
    <t>4.1.</t>
  </si>
  <si>
    <t>5.</t>
  </si>
  <si>
    <t>5.1.</t>
  </si>
  <si>
    <t>Projekti maksumus kokku:</t>
  </si>
  <si>
    <t>piirmäär</t>
  </si>
  <si>
    <t>3.2.</t>
  </si>
  <si>
    <t>4.</t>
  </si>
  <si>
    <t>jah</t>
  </si>
  <si>
    <t>toetatud palk/turunduskulu</t>
  </si>
  <si>
    <t>Toodetud ühikuid kokku €</t>
  </si>
  <si>
    <t>Käive kokku €</t>
  </si>
  <si>
    <t>Ühe ühiku keskmine müügihind €</t>
  </si>
  <si>
    <t>Toorme maksumus toodetele kokku €</t>
  </si>
  <si>
    <t>Toorme keskmine laovaru vajadus €</t>
  </si>
  <si>
    <t>Toorme varu laos perioodi lõpuks €</t>
  </si>
  <si>
    <t>Kulutused toormele kokku €</t>
  </si>
  <si>
    <t>ei</t>
  </si>
  <si>
    <r>
      <t>1. Täita ära "</t>
    </r>
    <r>
      <rPr>
        <b/>
        <i/>
        <sz val="10"/>
        <rFont val="Arial"/>
        <family val="2"/>
        <charset val="186"/>
      </rPr>
      <t>Algandmed</t>
    </r>
    <r>
      <rPr>
        <sz val="10"/>
        <rFont val="Arial"/>
        <family val="2"/>
        <charset val="186"/>
      </rPr>
      <t>" lehel kõik vajalikud rohelise taustaga lahtrid!</t>
    </r>
  </si>
  <si>
    <r>
      <t>6. "</t>
    </r>
    <r>
      <rPr>
        <b/>
        <i/>
        <sz val="10"/>
        <rFont val="Arial"/>
        <family val="2"/>
        <charset val="186"/>
      </rPr>
      <t>Kasumiaruanne</t>
    </r>
    <r>
      <rPr>
        <sz val="10"/>
        <rFont val="Arial"/>
        <family val="2"/>
        <charset val="186"/>
      </rPr>
      <t>" ja "</t>
    </r>
    <r>
      <rPr>
        <b/>
        <i/>
        <sz val="10"/>
        <rFont val="Arial"/>
        <family val="2"/>
        <charset val="186"/>
      </rPr>
      <t>Bilanss</t>
    </r>
    <r>
      <rPr>
        <sz val="10"/>
        <rFont val="Arial"/>
        <family val="2"/>
        <charset val="186"/>
      </rPr>
      <t>" genereeruvad "</t>
    </r>
    <r>
      <rPr>
        <b/>
        <i/>
        <sz val="10"/>
        <rFont val="Arial"/>
        <family val="2"/>
        <charset val="186"/>
      </rPr>
      <t>Algandmed</t>
    </r>
    <r>
      <rPr>
        <sz val="10"/>
        <rFont val="Arial"/>
        <family val="2"/>
        <charset val="186"/>
      </rPr>
      <t>" ja "</t>
    </r>
    <r>
      <rPr>
        <b/>
        <i/>
        <sz val="10"/>
        <rFont val="Arial"/>
        <family val="2"/>
        <charset val="186"/>
      </rPr>
      <t>Kassavood</t>
    </r>
    <r>
      <rPr>
        <sz val="10"/>
        <rFont val="Arial"/>
        <family val="2"/>
        <charset val="186"/>
      </rPr>
      <t>" andmete alusel.</t>
    </r>
  </si>
  <si>
    <t>sellest 20% määraga maksustatavat müügitulu</t>
  </si>
  <si>
    <t>PROJEKTI EELARVE</t>
  </si>
  <si>
    <t>Masinad, seadmed ja muu põhivara</t>
  </si>
  <si>
    <r>
      <t>Muud laekuvad toetused</t>
    </r>
    <r>
      <rPr>
        <sz val="8"/>
        <rFont val="Arial"/>
        <family val="2"/>
        <charset val="186"/>
      </rPr>
      <t xml:space="preserve"> kulude </t>
    </r>
    <r>
      <rPr>
        <sz val="8"/>
        <rFont val="Arial"/>
        <family val="2"/>
      </rPr>
      <t>katteks</t>
    </r>
  </si>
  <si>
    <r>
      <t>2. Täita ära "</t>
    </r>
    <r>
      <rPr>
        <b/>
        <i/>
        <sz val="10"/>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
    </r>
    <r>
      <rPr>
        <i/>
        <sz val="10"/>
        <color indexed="12"/>
        <rFont val="Arial"/>
        <family val="2"/>
        <charset val="186"/>
      </rPr>
      <t>täidetud lahtrid on näitlikud ja neid saab muuta!</t>
    </r>
  </si>
  <si>
    <r>
      <t xml:space="preserve">5. </t>
    </r>
    <r>
      <rPr>
        <b/>
        <i/>
        <sz val="10"/>
        <color indexed="12"/>
        <rFont val="Arial"/>
        <family val="2"/>
        <charset val="186"/>
      </rPr>
      <t>Sinisega</t>
    </r>
    <r>
      <rPr>
        <sz val="10"/>
        <rFont val="Arial"/>
        <family val="2"/>
        <charset val="186"/>
      </rPr>
      <t xml:space="preserve"> täidetud lahtrid genereeruvad automaatselt.</t>
    </r>
  </si>
  <si>
    <t>Otsesed personalikulud</t>
  </si>
  <si>
    <t>Muud personalikulud</t>
  </si>
  <si>
    <t>Kaudsed kulud</t>
  </si>
  <si>
    <t>Struktuuritoetuse andmisest avalikkuse teavitamisega seotud kulud</t>
  </si>
  <si>
    <t>Ekspordivõimekuse arendamine</t>
  </si>
  <si>
    <t>tegelik</t>
  </si>
  <si>
    <r>
      <rPr>
        <b/>
        <sz val="8"/>
        <color indexed="12"/>
        <rFont val="Arial"/>
        <family val="2"/>
        <charset val="186"/>
      </rPr>
      <t xml:space="preserve">Loomemajanduse meetme toetus </t>
    </r>
    <r>
      <rPr>
        <sz val="8"/>
        <color indexed="12"/>
        <rFont val="Arial"/>
        <family val="2"/>
        <charset val="186"/>
      </rPr>
      <t>kulude (turundus, personali jne.)</t>
    </r>
    <r>
      <rPr>
        <b/>
        <sz val="8"/>
        <color indexed="12"/>
        <rFont val="Arial"/>
        <family val="2"/>
        <charset val="186"/>
      </rPr>
      <t xml:space="preserve"> </t>
    </r>
    <r>
      <rPr>
        <sz val="8"/>
        <color indexed="12"/>
        <rFont val="Arial"/>
        <family val="2"/>
        <charset val="186"/>
      </rPr>
      <t>katteks</t>
    </r>
  </si>
  <si>
    <t>3.</t>
  </si>
  <si>
    <t>2.3.</t>
  </si>
  <si>
    <t>2.4.</t>
  </si>
  <si>
    <t>3.3.</t>
  </si>
  <si>
    <t>3.4.</t>
  </si>
  <si>
    <t>3.5.</t>
  </si>
  <si>
    <t>1.5.</t>
  </si>
  <si>
    <t>Ajagraafik</t>
  </si>
  <si>
    <t>Tegevus 1</t>
  </si>
  <si>
    <t>Mitu päeva on arvete tasumiseks aega (tasumise tähtaeg nt 10/15/30/60… päeva)?</t>
  </si>
  <si>
    <t>Tegevus 2</t>
  </si>
  <si>
    <t>…</t>
  </si>
  <si>
    <t>8. Tegevuskava ja ajagraafiku lehel kirjeldage projekti tegevusplaan ning visaliseerige pojekti läbiviimise ajakava</t>
  </si>
  <si>
    <t>7. Projekti eelarve lehel koostage palun detailne projekti eelarve.</t>
  </si>
  <si>
    <t>Tulemus</t>
  </si>
  <si>
    <t>Krediidi müügi osakaal käibest (kui suur osa müügiarvetest laekub järgmisel kuul) %</t>
  </si>
  <si>
    <t>2021.a.</t>
  </si>
  <si>
    <t>2020.a.</t>
  </si>
  <si>
    <t>4.aasta</t>
  </si>
  <si>
    <t>5. aasta</t>
  </si>
  <si>
    <t>Töötuskindlustusmakse (tasutakse jrgm kuul)</t>
  </si>
  <si>
    <t xml:space="preserve">Näitaja </t>
  </si>
  <si>
    <t xml:space="preserve">Aktsia-, osa- või sihtkapital </t>
  </si>
  <si>
    <t xml:space="preserve">Bilansimaht </t>
  </si>
  <si>
    <t>Omakapital/netovara</t>
  </si>
  <si>
    <t xml:space="preserve">Müügitulu/tulud </t>
  </si>
  <si>
    <t>Müügitulu/tulud ekspordist</t>
  </si>
  <si>
    <t>Ekspordi osakaal (%)</t>
  </si>
  <si>
    <t xml:space="preserve">Tööjõukulud  </t>
  </si>
  <si>
    <t xml:space="preserve">Põhivara kulum </t>
  </si>
  <si>
    <t>Ärikasum või –kahjum/tulem</t>
  </si>
  <si>
    <t>Puhaskasum</t>
  </si>
  <si>
    <t>Keskmine töötajate arv</t>
  </si>
  <si>
    <t>Tööjõukulu töötaja kohta</t>
  </si>
  <si>
    <t>Lisandväärtus töötaja kohta</t>
  </si>
  <si>
    <t>Ärikasum</t>
  </si>
  <si>
    <t>Toodete/teenuste müük</t>
  </si>
  <si>
    <t>Kokku toote/teenuse nr. 1 käive</t>
  </si>
  <si>
    <t>Kokku toote/teenuse nr. 2 käive</t>
  </si>
  <si>
    <t>Kokku toote/teenuse nr. 3 käive</t>
  </si>
  <si>
    <t>Kokku toote/teenuse nr. 4 käive</t>
  </si>
  <si>
    <t>Kokku toote/teenuse nr. 5 käive</t>
  </si>
  <si>
    <t xml:space="preserve">Muud äritulud </t>
  </si>
  <si>
    <t>Tulud sihtfinantseerimisest (loomemajanduse toetus)</t>
  </si>
  <si>
    <t>Eelmine aasta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</si>
  <si>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</si>
  <si>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2018 a.</t>
  </si>
  <si>
    <t>2022.a.</t>
  </si>
  <si>
    <t xml:space="preserve">Tegevus </t>
  </si>
  <si>
    <t>Tegevus 1.1. alategevus</t>
  </si>
  <si>
    <t>Tegevus 1.2. alategevus</t>
  </si>
  <si>
    <t>Tegevus 2.1 alategevus</t>
  </si>
  <si>
    <t>Tegevus 2.2 alategevus</t>
  </si>
  <si>
    <r>
      <t xml:space="preserve">Mis on tegevuse läbiviimisest tekkiv </t>
    </r>
    <r>
      <rPr>
        <b/>
        <i/>
        <sz val="10"/>
        <rFont val="Arial"/>
        <family val="2"/>
        <charset val="186"/>
      </rPr>
      <t>mõõdetav</t>
    </r>
    <r>
      <rPr>
        <i/>
        <sz val="10"/>
        <rFont val="Arial"/>
        <family val="2"/>
        <charset val="186"/>
      </rPr>
      <t xml:space="preserve"> tulemus?</t>
    </r>
  </si>
  <si>
    <t>Tegevuse nimetus</t>
  </si>
  <si>
    <t>Tegevuse sisukirjeldus</t>
  </si>
  <si>
    <t>Kireldada täpselt tegevused, mida kavatsetakse ellu viia</t>
  </si>
  <si>
    <t>Maht</t>
  </si>
  <si>
    <t>Ühik</t>
  </si>
  <si>
    <t>tund</t>
  </si>
  <si>
    <t>Tegevus 1.3. alategevus</t>
  </si>
  <si>
    <t>Kogumaksumus (€)</t>
  </si>
  <si>
    <t>märgi ühik</t>
  </si>
  <si>
    <t>maksumus kokku</t>
  </si>
  <si>
    <t>tööde teostmiseks kuluv aeg</t>
  </si>
  <si>
    <t>jne.</t>
  </si>
  <si>
    <t>Näide: Esitlusmeterjalide kujundustööd</t>
  </si>
  <si>
    <t>Näide:Visiitkkartide kujundus</t>
  </si>
  <si>
    <t>Näide:Powerpoint esitlusmall</t>
  </si>
  <si>
    <t>Näide:Reklaamtrükise kujundus</t>
  </si>
  <si>
    <t>Näide: Valmib a4 mõõtmetes kahepoolne reklaamtrükise kujundus faili kujul</t>
  </si>
  <si>
    <t>Näide: esitlusmall on kahes keeles, kasutades ettevõtte uut visuaalset keelt</t>
  </si>
  <si>
    <t>Näide:Valmivad visiitkaardi kujunudused on kakskeelsed, järgivad ettevõtte uut visuaalselt keelt.</t>
  </si>
  <si>
    <t>Töö teostaja</t>
  </si>
  <si>
    <t>kellelt teenust ostetakse / ettevõte teeb ise</t>
  </si>
  <si>
    <t>Näide: OÜ ABC</t>
  </si>
  <si>
    <t>Näide: eesmärgiks saavutada 5 kontakti, kellega hakakb toimima koostöö</t>
  </si>
  <si>
    <r>
      <t xml:space="preserve">Näide: </t>
    </r>
    <r>
      <rPr>
        <i/>
        <sz val="10"/>
        <color rgb="FF0000FF"/>
        <rFont val="Arial"/>
        <family val="2"/>
        <charset val="186"/>
      </rPr>
      <t>Messinimi</t>
    </r>
    <r>
      <rPr>
        <sz val="10"/>
        <color rgb="FF0000FF"/>
        <rFont val="Arial"/>
        <family val="2"/>
        <charset val="186"/>
      </rPr>
      <t xml:space="preserve"> messil osalemine</t>
    </r>
  </si>
  <si>
    <t>päeva</t>
  </si>
  <si>
    <t>Näide:ettevõtte turundusjuhi perisonalikulud</t>
  </si>
  <si>
    <t>2019 a.</t>
  </si>
  <si>
    <t>2023.a.</t>
  </si>
  <si>
    <t>31.12.2018 a.</t>
  </si>
  <si>
    <t>Taotlusele eelnev majandusaasta
2018</t>
  </si>
  <si>
    <t>Taotluse esitamise aasta prognoos
2019</t>
  </si>
  <si>
    <t>Taotluse esitamisele järgneva 1. aasta prognoos 
2020</t>
  </si>
  <si>
    <t>Taotluse esitamisele järgneva 2. aasta prognoos 
2021</t>
  </si>
  <si>
    <r>
      <t>4. Täita ära "</t>
    </r>
    <r>
      <rPr>
        <b/>
        <i/>
        <sz val="10"/>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kohta. Kuude nimetusi ja aastaid muuta ei saa</t>
    </r>
    <r>
      <rPr>
        <sz val="10"/>
        <color indexed="12"/>
        <rFont val="Arial"/>
        <family val="2"/>
        <charset val="186"/>
      </rPr>
      <t>.</t>
    </r>
    <r>
      <rPr>
        <sz val="10"/>
        <rFont val="Arial"/>
        <family val="2"/>
        <charset val="186"/>
      </rPr>
      <t xml:space="preserve"> Kui teie projekt algab näiteks 2018.a detsembris, siis alustage prognooside täitmist alates jaanuarist 2019, lisades jaanuarisse eelnenud kuude prognoositavad andmed. Lisage palun selle kohta selgitus äriplaani. Kui Teie projekt algab näiteks 2019.a veebruaris, siis alustage ikka prognooside täitmist alates veebruarist 2019.a.</t>
    </r>
  </si>
  <si>
    <r>
      <t>3. Täita ära "</t>
    </r>
    <r>
      <rPr>
        <b/>
        <i/>
        <sz val="10"/>
        <rFont val="Arial"/>
        <family val="2"/>
        <charset val="186"/>
      </rPr>
      <t>Bilanss</t>
    </r>
    <r>
      <rPr>
        <sz val="10"/>
        <rFont val="Arial"/>
        <family val="2"/>
        <charset val="186"/>
      </rPr>
      <t>" lehel eelmise tegevusperioodi veerg (B) kui majandustegevus on toimunud enne 2019 aastat, 2018.a.  andmed palun täita  vastavalt jooksvale  majandustegevusele.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</si>
</sst>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k_r_-;\-* #,##0.00\ _k_r_-;_-* &quot;-&quot;??\ _k_r_-;_-@_-"/>
    <numFmt numFmtId="165" formatCode="mmm/yyyy"/>
    <numFmt numFmtId="166" formatCode="&quot;Kokku &quot;\&amp;\A\2"/>
    <numFmt numFmtId="167" formatCode="mmmm"/>
    <numFmt numFmtId="168" formatCode="dd\.mm\.yy;@"/>
    <numFmt numFmtId="169" formatCode="m/yy"/>
  </numFmts>
  <fonts count="59"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b/>
      <sz val="14"/>
      <color indexed="10"/>
      <name val="Tahoma"/>
      <family val="2"/>
      <charset val="186"/>
    </font>
    <font>
      <sz val="8"/>
      <color indexed="81"/>
      <name val="Tahoma"/>
      <family val="2"/>
      <charset val="186"/>
    </font>
    <font>
      <sz val="8"/>
      <color indexed="10"/>
      <name val="Arial"/>
      <family val="2"/>
      <charset val="186"/>
    </font>
    <font>
      <sz val="8"/>
      <color indexed="9"/>
      <name val="Arial"/>
      <family val="2"/>
      <charset val="186"/>
    </font>
    <font>
      <sz val="9"/>
      <name val="Arial"/>
      <family val="2"/>
      <charset val="186"/>
    </font>
    <font>
      <sz val="8"/>
      <color indexed="60"/>
      <name val="Arial"/>
      <family val="2"/>
      <charset val="186"/>
    </font>
    <font>
      <sz val="8"/>
      <color indexed="10"/>
      <name val="Tahoma"/>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10"/>
      <name val="Arial"/>
      <family val="2"/>
      <charset val="186"/>
    </font>
    <font>
      <sz val="8"/>
      <color indexed="12"/>
      <name val="Arial"/>
      <family val="2"/>
      <charset val="186"/>
    </font>
    <font>
      <sz val="10"/>
      <color indexed="8"/>
      <name val="Arial"/>
      <family val="2"/>
      <charset val="186"/>
    </font>
    <font>
      <b/>
      <i/>
      <sz val="10"/>
      <color indexed="8"/>
      <name val="Arial"/>
      <family val="2"/>
      <charset val="186"/>
    </font>
    <font>
      <i/>
      <sz val="10"/>
      <color indexed="8"/>
      <name val="Arial"/>
      <family val="2"/>
      <charset val="186"/>
    </font>
    <font>
      <b/>
      <sz val="10"/>
      <color indexed="8"/>
      <name val="Arial"/>
      <family val="2"/>
      <charset val="186"/>
    </font>
    <font>
      <b/>
      <sz val="8"/>
      <color indexed="81"/>
      <name val="Tahoma"/>
      <family val="2"/>
      <charset val="186"/>
    </font>
    <font>
      <b/>
      <sz val="8"/>
      <color rgb="FFFF0000"/>
      <name val="Arial"/>
      <family val="2"/>
    </font>
    <font>
      <sz val="10"/>
      <color theme="0" tint="-9.9978637043366805E-2"/>
      <name val="Arial"/>
      <family val="2"/>
      <charset val="186"/>
    </font>
    <font>
      <sz val="8"/>
      <color rgb="FF0000FF"/>
      <name val="Arial"/>
      <family val="2"/>
      <charset val="186"/>
    </font>
    <font>
      <b/>
      <sz val="8"/>
      <color rgb="FF0000FF"/>
      <name val="Arial"/>
      <family val="2"/>
      <charset val="186"/>
    </font>
    <font>
      <sz val="10"/>
      <color rgb="FF0000FF"/>
      <name val="Arial"/>
      <family val="2"/>
      <charset val="186"/>
    </font>
    <font>
      <sz val="10"/>
      <color rgb="FFFF0000"/>
      <name val="Arial"/>
      <family val="2"/>
      <charset val="186"/>
    </font>
    <font>
      <sz val="8"/>
      <color indexed="81"/>
      <name val="Segoe UI"/>
      <family val="2"/>
      <charset val="186"/>
    </font>
    <font>
      <sz val="10"/>
      <color rgb="FFFF0000"/>
      <name val="Arial"/>
      <family val="2"/>
    </font>
    <font>
      <i/>
      <sz val="10"/>
      <name val="Arial"/>
      <family val="2"/>
      <charset val="186"/>
    </font>
    <font>
      <i/>
      <sz val="10"/>
      <color rgb="FF0000FF"/>
      <name val="Arial"/>
      <family val="2"/>
      <charset val="186"/>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41" fillId="0" borderId="0"/>
    <xf numFmtId="9" fontId="1" fillId="0" borderId="0" applyFont="0" applyFill="0" applyBorder="0" applyAlignment="0" applyProtection="0"/>
  </cellStyleXfs>
  <cellXfs count="382">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26" fillId="0" borderId="0" xfId="0" applyFont="1" applyProtection="1"/>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0" fontId="2" fillId="0" borderId="1" xfId="0" applyFont="1" applyBorder="1" applyAlignment="1">
      <alignment wrapText="1"/>
    </xf>
    <xf numFmtId="0" fontId="2" fillId="0" borderId="0" xfId="0" applyFont="1" applyBorder="1"/>
    <xf numFmtId="0" fontId="33" fillId="0" borderId="0" xfId="0" applyFont="1" applyBorder="1"/>
    <xf numFmtId="165" fontId="33" fillId="0" borderId="0" xfId="0" applyNumberFormat="1" applyFont="1" applyBorder="1"/>
    <xf numFmtId="1" fontId="33" fillId="0" borderId="0" xfId="0" applyNumberFormat="1" applyFont="1" applyBorder="1"/>
    <xf numFmtId="0" fontId="2" fillId="0" borderId="0" xfId="0" applyFont="1"/>
    <xf numFmtId="0" fontId="2" fillId="2" borderId="1" xfId="0" applyFont="1" applyFill="1" applyBorder="1"/>
    <xf numFmtId="0" fontId="2" fillId="2" borderId="1" xfId="0" applyFont="1" applyFill="1" applyBorder="1" applyAlignment="1">
      <alignment wrapText="1"/>
    </xf>
    <xf numFmtId="3" fontId="2" fillId="2" borderId="1" xfId="0" applyNumberFormat="1" applyFont="1" applyFill="1" applyBorder="1"/>
    <xf numFmtId="3" fontId="2" fillId="2" borderId="1" xfId="0" applyNumberFormat="1" applyFont="1" applyFill="1" applyBorder="1" applyProtection="1"/>
    <xf numFmtId="0" fontId="2" fillId="2" borderId="2" xfId="0" applyFont="1" applyFill="1" applyBorder="1"/>
    <xf numFmtId="0" fontId="2" fillId="2" borderId="2" xfId="0" applyFont="1" applyFill="1" applyBorder="1" applyAlignment="1">
      <alignment wrapText="1"/>
    </xf>
    <xf numFmtId="3" fontId="2" fillId="2" borderId="2" xfId="0" applyNumberFormat="1" applyFont="1" applyFill="1" applyBorder="1"/>
    <xf numFmtId="3" fontId="2" fillId="2" borderId="2" xfId="0" applyNumberFormat="1" applyFont="1" applyFill="1" applyBorder="1" applyProtection="1"/>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0" xfId="0" applyFont="1" applyAlignment="1">
      <alignment wrapText="1"/>
    </xf>
    <xf numFmtId="0" fontId="2" fillId="0" borderId="0" xfId="0" applyFont="1" applyProtection="1"/>
    <xf numFmtId="0" fontId="35" fillId="0" borderId="0" xfId="0" applyFont="1" applyFill="1"/>
    <xf numFmtId="167" fontId="0" fillId="0" borderId="0" xfId="0" applyNumberFormat="1"/>
    <xf numFmtId="0" fontId="11" fillId="0" borderId="0" xfId="0" applyFont="1" applyFill="1" applyProtection="1"/>
    <xf numFmtId="4" fontId="2" fillId="0" borderId="1" xfId="0" applyNumberFormat="1" applyFont="1" applyFill="1" applyBorder="1" applyProtection="1">
      <protection locked="0"/>
    </xf>
    <xf numFmtId="4" fontId="2" fillId="0" borderId="1" xfId="0" applyNumberFormat="1" applyFont="1" applyBorder="1" applyProtection="1">
      <protection locked="0"/>
    </xf>
    <xf numFmtId="4" fontId="4" fillId="4" borderId="0" xfId="0" applyNumberFormat="1" applyFont="1" applyFill="1" applyBorder="1" applyAlignment="1" applyProtection="1">
      <alignment horizontal="right"/>
    </xf>
    <xf numFmtId="4" fontId="4" fillId="4" borderId="0" xfId="0" applyNumberFormat="1" applyFont="1" applyFill="1"/>
    <xf numFmtId="4" fontId="15" fillId="4" borderId="0" xfId="0" applyNumberFormat="1" applyFont="1" applyFill="1" applyAlignment="1" applyProtection="1">
      <alignment horizontal="left" wrapText="1"/>
    </xf>
    <xf numFmtId="4" fontId="27" fillId="4" borderId="0" xfId="0" applyNumberFormat="1" applyFont="1" applyFill="1" applyAlignment="1" applyProtection="1">
      <alignment horizontal="right"/>
    </xf>
    <xf numFmtId="4" fontId="27" fillId="4" borderId="0" xfId="0" applyNumberFormat="1" applyFont="1" applyFill="1" applyBorder="1" applyAlignment="1" applyProtection="1">
      <alignment horizontal="right"/>
    </xf>
    <xf numFmtId="4" fontId="27" fillId="4" borderId="0" xfId="0" applyNumberFormat="1" applyFont="1" applyFill="1"/>
    <xf numFmtId="4" fontId="29"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4" borderId="0" xfId="0" applyNumberFormat="1" applyFont="1" applyFill="1" applyBorder="1"/>
    <xf numFmtId="4" fontId="6" fillId="4" borderId="0" xfId="0" applyNumberFormat="1" applyFont="1" applyFill="1" applyBorder="1" applyProtection="1"/>
    <xf numFmtId="4" fontId="4" fillId="0" borderId="0" xfId="0" applyNumberFormat="1" applyFont="1" applyBorder="1" applyAlignment="1" applyProtection="1">
      <alignment horizontal="right"/>
    </xf>
    <xf numFmtId="4" fontId="4" fillId="4" borderId="0" xfId="1" applyNumberFormat="1" applyFont="1" applyFill="1" applyBorder="1" applyAlignment="1" applyProtection="1">
      <alignment horizontal="right"/>
    </xf>
    <xf numFmtId="4" fontId="4" fillId="4" borderId="1" xfId="0" applyNumberFormat="1" applyFont="1" applyFill="1" applyBorder="1" applyAlignment="1" applyProtection="1">
      <alignment horizontal="left" indent="3"/>
    </xf>
    <xf numFmtId="4" fontId="16" fillId="4" borderId="2" xfId="1" applyNumberFormat="1" applyFont="1" applyFill="1" applyBorder="1" applyAlignment="1" applyProtection="1">
      <alignment horizontal="right"/>
      <protection hidden="1"/>
    </xf>
    <xf numFmtId="4" fontId="4" fillId="4" borderId="0" xfId="0" applyNumberFormat="1" applyFont="1" applyFill="1" applyBorder="1" applyAlignment="1">
      <alignment horizontal="left" indent="1"/>
    </xf>
    <xf numFmtId="4" fontId="28" fillId="4" borderId="3" xfId="0" applyNumberFormat="1" applyFont="1" applyFill="1" applyBorder="1" applyAlignment="1" applyProtection="1">
      <alignment horizontal="left" indent="6"/>
    </xf>
    <xf numFmtId="4" fontId="4" fillId="4" borderId="3" xfId="0" applyNumberFormat="1" applyFont="1" applyFill="1" applyBorder="1" applyAlignment="1" applyProtection="1">
      <alignment horizontal="left" indent="8"/>
    </xf>
    <xf numFmtId="4" fontId="29" fillId="4" borderId="1" xfId="1" applyNumberFormat="1" applyFont="1" applyFill="1" applyBorder="1" applyAlignment="1" applyProtection="1">
      <alignment horizontal="right"/>
      <protection hidden="1"/>
    </xf>
    <xf numFmtId="4" fontId="10" fillId="4" borderId="0" xfId="0" applyNumberFormat="1" applyFont="1" applyFill="1" applyBorder="1" applyAlignment="1" applyProtection="1">
      <alignment horizontal="left" indent="8"/>
    </xf>
    <xf numFmtId="4" fontId="10" fillId="4" borderId="0" xfId="1" applyNumberFormat="1" applyFont="1" applyFill="1" applyBorder="1" applyAlignment="1" applyProtection="1">
      <alignment horizontal="right"/>
    </xf>
    <xf numFmtId="4" fontId="10" fillId="4" borderId="0" xfId="0" applyNumberFormat="1" applyFont="1" applyFill="1" applyBorder="1" applyAlignment="1">
      <alignment horizontal="left" indent="1"/>
    </xf>
    <xf numFmtId="4" fontId="18" fillId="4" borderId="0" xfId="0" applyNumberFormat="1" applyFont="1" applyFill="1" applyBorder="1" applyProtection="1"/>
    <xf numFmtId="4" fontId="16" fillId="4" borderId="1" xfId="1" applyNumberFormat="1" applyFont="1" applyFill="1" applyBorder="1" applyAlignment="1" applyProtection="1">
      <alignment horizontal="right"/>
      <protection hidden="1"/>
    </xf>
    <xf numFmtId="4" fontId="28" fillId="4" borderId="1" xfId="0" applyNumberFormat="1" applyFont="1" applyFill="1" applyBorder="1" applyAlignment="1" applyProtection="1">
      <alignment horizontal="left" indent="6"/>
    </xf>
    <xf numFmtId="4" fontId="4" fillId="4" borderId="1" xfId="1" applyNumberFormat="1" applyFont="1" applyFill="1" applyBorder="1" applyAlignment="1" applyProtection="1">
      <alignment horizontal="right"/>
      <protection locked="0"/>
    </xf>
    <xf numFmtId="4" fontId="19" fillId="4"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4" borderId="1" xfId="0" applyNumberFormat="1" applyFont="1" applyFill="1" applyBorder="1" applyAlignment="1" applyProtection="1">
      <alignment horizontal="left" wrapText="1" indent="3"/>
    </xf>
    <xf numFmtId="4" fontId="6" fillId="4" borderId="1" xfId="0" applyNumberFormat="1" applyFont="1" applyFill="1" applyBorder="1" applyAlignment="1" applyProtection="1">
      <alignment horizontal="left" indent="3"/>
    </xf>
    <xf numFmtId="4" fontId="6" fillId="4" borderId="0" xfId="0" applyNumberFormat="1" applyFont="1" applyFill="1" applyBorder="1" applyAlignment="1">
      <alignment horizontal="left" indent="1"/>
    </xf>
    <xf numFmtId="4" fontId="6" fillId="4" borderId="0" xfId="0" applyNumberFormat="1" applyFont="1" applyFill="1" applyBorder="1" applyAlignment="1" applyProtection="1">
      <alignment horizontal="left" indent="2"/>
    </xf>
    <xf numFmtId="4" fontId="6" fillId="4" borderId="0" xfId="1" applyNumberFormat="1" applyFont="1" applyFill="1" applyBorder="1" applyAlignment="1" applyProtection="1">
      <alignment horizontal="right"/>
    </xf>
    <xf numFmtId="4" fontId="6" fillId="4" borderId="0" xfId="0" applyNumberFormat="1" applyFont="1" applyFill="1"/>
    <xf numFmtId="4" fontId="40" fillId="4" borderId="0" xfId="0" applyNumberFormat="1" applyFont="1" applyFill="1" applyBorder="1" applyAlignment="1" applyProtection="1">
      <alignment horizontal="left" wrapText="1"/>
    </xf>
    <xf numFmtId="4" fontId="4" fillId="4" borderId="0" xfId="1" applyNumberFormat="1" applyFont="1" applyFill="1" applyBorder="1" applyAlignment="1" applyProtection="1">
      <alignment horizontal="right"/>
      <protection locked="0"/>
    </xf>
    <xf numFmtId="4" fontId="4" fillId="4" borderId="0" xfId="0" applyNumberFormat="1" applyFont="1" applyFill="1" applyBorder="1" applyAlignment="1" applyProtection="1">
      <alignment horizontal="left" indent="2"/>
    </xf>
    <xf numFmtId="4" fontId="16" fillId="4" borderId="4" xfId="1" applyNumberFormat="1" applyFont="1" applyFill="1" applyBorder="1" applyAlignment="1" applyProtection="1">
      <alignment horizontal="right"/>
      <protection hidden="1"/>
    </xf>
    <xf numFmtId="4" fontId="6" fillId="4" borderId="0" xfId="0" applyNumberFormat="1" applyFont="1" applyFill="1" applyBorder="1" applyAlignment="1" applyProtection="1">
      <alignment horizontal="left"/>
    </xf>
    <xf numFmtId="4" fontId="6" fillId="4"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4" borderId="1" xfId="1" applyNumberFormat="1" applyFont="1" applyFill="1" applyBorder="1" applyAlignment="1" applyProtection="1">
      <alignment horizontal="right"/>
    </xf>
    <xf numFmtId="4" fontId="4" fillId="4" borderId="0" xfId="0" applyNumberFormat="1" applyFont="1" applyFill="1" applyAlignment="1" applyProtection="1">
      <alignment horizontal="right"/>
    </xf>
    <xf numFmtId="4" fontId="4" fillId="4" borderId="0" xfId="0" applyNumberFormat="1" applyFont="1" applyFill="1" applyAlignment="1" applyProtection="1">
      <alignment horizontal="right"/>
      <protection locked="0"/>
    </xf>
    <xf numFmtId="4" fontId="4" fillId="0" borderId="1" xfId="1" applyNumberFormat="1" applyFont="1" applyFill="1" applyBorder="1" applyAlignment="1" applyProtection="1">
      <alignment horizontal="right"/>
    </xf>
    <xf numFmtId="4" fontId="4" fillId="0" borderId="5" xfId="0" applyNumberFormat="1" applyFont="1" applyFill="1" applyBorder="1" applyProtection="1">
      <protection locked="0"/>
    </xf>
    <xf numFmtId="4" fontId="6" fillId="4" borderId="1" xfId="0" applyNumberFormat="1" applyFont="1" applyFill="1" applyBorder="1" applyAlignment="1" applyProtection="1">
      <alignment horizontal="left"/>
    </xf>
    <xf numFmtId="4" fontId="6" fillId="4" borderId="0" xfId="0" applyNumberFormat="1" applyFont="1" applyFill="1" applyBorder="1"/>
    <xf numFmtId="4" fontId="29" fillId="4" borderId="0" xfId="1" applyNumberFormat="1" applyFont="1" applyFill="1" applyBorder="1" applyAlignment="1" applyProtection="1">
      <alignment horizontal="right"/>
      <protection hidden="1"/>
    </xf>
    <xf numFmtId="4" fontId="4" fillId="4" borderId="0" xfId="0" applyNumberFormat="1" applyFont="1" applyFill="1" applyBorder="1" applyAlignment="1">
      <alignment horizontal="right"/>
    </xf>
    <xf numFmtId="4" fontId="14" fillId="4" borderId="0" xfId="0" applyNumberFormat="1" applyFont="1" applyFill="1" applyBorder="1" applyAlignment="1" applyProtection="1">
      <alignment horizontal="right"/>
      <protection hidden="1"/>
    </xf>
    <xf numFmtId="4" fontId="32" fillId="4" borderId="0" xfId="0" applyNumberFormat="1" applyFont="1" applyFill="1" applyBorder="1" applyAlignment="1">
      <alignment horizontal="left"/>
    </xf>
    <xf numFmtId="4" fontId="4" fillId="4" borderId="0" xfId="0" applyNumberFormat="1" applyFont="1" applyFill="1" applyBorder="1" applyAlignment="1">
      <alignment horizontal="left"/>
    </xf>
    <xf numFmtId="4" fontId="4" fillId="4" borderId="0" xfId="0" applyNumberFormat="1" applyFont="1" applyFill="1" applyAlignment="1">
      <alignment horizontal="right"/>
    </xf>
    <xf numFmtId="4" fontId="4" fillId="4" borderId="0" xfId="0" applyNumberFormat="1" applyFont="1" applyFill="1" applyProtection="1">
      <protection hidden="1"/>
    </xf>
    <xf numFmtId="4" fontId="4" fillId="4" borderId="0" xfId="0" applyNumberFormat="1" applyFont="1" applyFill="1" applyAlignment="1" applyProtection="1">
      <alignment horizontal="right"/>
      <protection hidden="1"/>
    </xf>
    <xf numFmtId="4" fontId="5" fillId="4" borderId="0" xfId="0" applyNumberFormat="1" applyFont="1" applyFill="1" applyAlignment="1" applyProtection="1">
      <alignment horizontal="left"/>
    </xf>
    <xf numFmtId="4" fontId="0" fillId="0" borderId="0" xfId="0" applyNumberFormat="1"/>
    <xf numFmtId="4" fontId="24" fillId="4" borderId="0" xfId="0" applyNumberFormat="1" applyFont="1" applyFill="1" applyBorder="1" applyAlignment="1" applyProtection="1">
      <alignment horizontal="right"/>
    </xf>
    <xf numFmtId="4" fontId="9" fillId="4" borderId="0" xfId="0" applyNumberFormat="1" applyFont="1" applyFill="1" applyBorder="1" applyProtection="1"/>
    <xf numFmtId="4" fontId="3" fillId="4" borderId="1" xfId="0" applyNumberFormat="1" applyFont="1" applyFill="1" applyBorder="1" applyAlignment="1" applyProtection="1">
      <alignment horizontal="left" indent="3"/>
    </xf>
    <xf numFmtId="4" fontId="23" fillId="4" borderId="1" xfId="0" applyNumberFormat="1" applyFont="1" applyFill="1" applyBorder="1" applyAlignment="1" applyProtection="1">
      <alignment horizontal="left" indent="6"/>
    </xf>
    <xf numFmtId="4" fontId="23" fillId="4" borderId="1" xfId="0" applyNumberFormat="1" applyFont="1" applyFill="1" applyBorder="1" applyAlignment="1" applyProtection="1">
      <alignment horizontal="left" indent="8"/>
    </xf>
    <xf numFmtId="4" fontId="5" fillId="4" borderId="0" xfId="0" applyNumberFormat="1" applyFont="1" applyFill="1" applyBorder="1" applyAlignment="1" applyProtection="1">
      <alignment horizontal="left" indent="3"/>
    </xf>
    <xf numFmtId="4" fontId="34" fillId="4" borderId="0" xfId="0" applyNumberFormat="1" applyFont="1" applyFill="1" applyBorder="1" applyAlignment="1" applyProtection="1">
      <alignment horizontal="left" indent="3"/>
    </xf>
    <xf numFmtId="4" fontId="8" fillId="4" borderId="0" xfId="0" applyNumberFormat="1" applyFont="1" applyFill="1" applyBorder="1" applyAlignment="1" applyProtection="1">
      <alignment horizontal="left"/>
    </xf>
    <xf numFmtId="4" fontId="7" fillId="4" borderId="0" xfId="0" applyNumberFormat="1" applyFont="1" applyFill="1" applyBorder="1" applyProtection="1"/>
    <xf numFmtId="4" fontId="3" fillId="4" borderId="3" xfId="0" applyNumberFormat="1" applyFont="1" applyFill="1" applyBorder="1" applyAlignment="1" applyProtection="1">
      <alignment horizontal="left" indent="3"/>
    </xf>
    <xf numFmtId="4" fontId="3" fillId="4" borderId="0" xfId="0" applyNumberFormat="1" applyFont="1" applyFill="1" applyBorder="1" applyAlignment="1" applyProtection="1">
      <alignment horizontal="left" indent="2"/>
    </xf>
    <xf numFmtId="4" fontId="7" fillId="4" borderId="0" xfId="0" applyNumberFormat="1" applyFont="1" applyFill="1" applyBorder="1" applyAlignment="1" applyProtection="1">
      <alignment horizontal="left"/>
    </xf>
    <xf numFmtId="4" fontId="7" fillId="4"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4" borderId="1" xfId="0" applyNumberFormat="1" applyFont="1" applyFill="1" applyBorder="1" applyAlignment="1" applyProtection="1">
      <alignment horizontal="left" indent="2"/>
    </xf>
    <xf numFmtId="4" fontId="5" fillId="4" borderId="1" xfId="0" applyNumberFormat="1" applyFont="1" applyFill="1" applyBorder="1" applyAlignment="1" applyProtection="1">
      <alignment horizontal="left"/>
    </xf>
    <xf numFmtId="4" fontId="11" fillId="4" borderId="0" xfId="0" applyNumberFormat="1" applyFont="1" applyFill="1" applyBorder="1" applyAlignment="1" applyProtection="1">
      <alignment horizontal="left"/>
    </xf>
    <xf numFmtId="4" fontId="5" fillId="4" borderId="0" xfId="0" applyNumberFormat="1" applyFont="1" applyFill="1" applyBorder="1" applyAlignment="1" applyProtection="1">
      <alignment horizontal="left"/>
    </xf>
    <xf numFmtId="4" fontId="11" fillId="4" borderId="1" xfId="0" applyNumberFormat="1" applyFont="1" applyFill="1" applyBorder="1" applyAlignment="1" applyProtection="1">
      <alignment horizontal="left" indent="3"/>
    </xf>
    <xf numFmtId="4" fontId="39" fillId="4" borderId="0" xfId="0" applyNumberFormat="1" applyFont="1" applyFill="1" applyBorder="1" applyAlignment="1" applyProtection="1">
      <alignment horizontal="right"/>
    </xf>
    <xf numFmtId="4" fontId="3" fillId="4"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1" fontId="6" fillId="4" borderId="0" xfId="1" applyNumberFormat="1" applyFont="1" applyFill="1" applyBorder="1" applyAlignment="1" applyProtection="1">
      <alignment horizontal="right"/>
    </xf>
    <xf numFmtId="1" fontId="4" fillId="4" borderId="0" xfId="1" applyNumberFormat="1" applyFont="1" applyFill="1" applyBorder="1" applyAlignment="1" applyProtection="1">
      <alignment horizontal="right"/>
    </xf>
    <xf numFmtId="1" fontId="17" fillId="4" borderId="0" xfId="1" applyNumberFormat="1" applyFont="1" applyFill="1" applyBorder="1" applyAlignment="1" applyProtection="1">
      <alignment horizontal="right"/>
      <protection hidden="1"/>
    </xf>
    <xf numFmtId="1" fontId="4" fillId="4" borderId="0" xfId="0" applyNumberFormat="1" applyFont="1" applyFill="1" applyAlignment="1">
      <alignment horizontal="right"/>
    </xf>
    <xf numFmtId="1" fontId="11" fillId="0" borderId="6" xfId="0" applyNumberFormat="1" applyFont="1" applyBorder="1" applyAlignment="1">
      <alignment horizontal="left" indent="1"/>
    </xf>
    <xf numFmtId="1" fontId="7" fillId="0" borderId="6"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0" fillId="0" borderId="0" xfId="0" applyNumberFormat="1" applyFont="1" applyBorder="1" applyAlignment="1">
      <alignment horizontal="left" indent="1"/>
    </xf>
    <xf numFmtId="1" fontId="20" fillId="0" borderId="0" xfId="0" applyNumberFormat="1" applyFont="1" applyBorder="1" applyAlignment="1">
      <alignment horizontal="right"/>
    </xf>
    <xf numFmtId="1" fontId="7" fillId="0" borderId="6"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9" fontId="4" fillId="4" borderId="0" xfId="3" applyNumberFormat="1" applyFont="1" applyFill="1" applyAlignment="1">
      <alignment horizontal="right"/>
    </xf>
    <xf numFmtId="14" fontId="6" fillId="4" borderId="0" xfId="0" applyNumberFormat="1" applyFont="1" applyFill="1" applyAlignment="1" applyProtection="1">
      <alignment horizontal="left"/>
    </xf>
    <xf numFmtId="14" fontId="4" fillId="4" borderId="0" xfId="0" applyNumberFormat="1" applyFont="1" applyFill="1"/>
    <xf numFmtId="165" fontId="4" fillId="4" borderId="0" xfId="0" applyNumberFormat="1" applyFont="1" applyFill="1" applyBorder="1" applyAlignment="1" applyProtection="1">
      <alignment horizontal="right"/>
    </xf>
    <xf numFmtId="3" fontId="24" fillId="4" borderId="1" xfId="1" applyNumberFormat="1" applyFont="1" applyFill="1" applyBorder="1" applyAlignment="1" applyProtection="1">
      <alignment horizontal="right"/>
      <protection hidden="1"/>
    </xf>
    <xf numFmtId="3" fontId="25" fillId="4" borderId="1" xfId="1" applyNumberFormat="1" applyFont="1" applyFill="1" applyBorder="1" applyAlignment="1" applyProtection="1">
      <alignment horizontal="right"/>
      <protection hidden="1"/>
    </xf>
    <xf numFmtId="3" fontId="17" fillId="4" borderId="1" xfId="1" applyNumberFormat="1" applyFont="1" applyFill="1" applyBorder="1" applyAlignment="1" applyProtection="1">
      <alignment horizontal="right"/>
      <protection hidden="1"/>
    </xf>
    <xf numFmtId="3" fontId="24" fillId="4" borderId="2" xfId="1" applyNumberFormat="1" applyFont="1" applyFill="1" applyBorder="1" applyAlignment="1" applyProtection="1">
      <alignment horizontal="right"/>
      <protection hidden="1"/>
    </xf>
    <xf numFmtId="3" fontId="4" fillId="4" borderId="0" xfId="1" applyNumberFormat="1" applyFont="1" applyFill="1" applyBorder="1" applyAlignment="1" applyProtection="1">
      <alignment horizontal="right"/>
    </xf>
    <xf numFmtId="3" fontId="24" fillId="4" borderId="7" xfId="1" applyNumberFormat="1" applyFont="1" applyFill="1" applyBorder="1" applyAlignment="1" applyProtection="1">
      <alignment horizontal="right"/>
      <protection hidden="1"/>
    </xf>
    <xf numFmtId="3" fontId="24" fillId="4" borderId="8" xfId="1" applyNumberFormat="1" applyFont="1" applyFill="1" applyBorder="1" applyAlignment="1" applyProtection="1">
      <alignment horizontal="right"/>
      <protection hidden="1"/>
    </xf>
    <xf numFmtId="3" fontId="38" fillId="4" borderId="2" xfId="1" applyNumberFormat="1" applyFont="1" applyFill="1" applyBorder="1" applyAlignment="1" applyProtection="1">
      <alignment horizontal="right"/>
      <protection hidden="1"/>
    </xf>
    <xf numFmtId="3" fontId="39" fillId="4" borderId="0" xfId="1" applyNumberFormat="1" applyFont="1" applyFill="1" applyBorder="1" applyAlignment="1" applyProtection="1">
      <alignment horizontal="right"/>
    </xf>
    <xf numFmtId="3" fontId="6" fillId="4" borderId="0" xfId="1" applyNumberFormat="1" applyFont="1" applyFill="1" applyBorder="1" applyAlignment="1" applyProtection="1">
      <alignment horizontal="right"/>
    </xf>
    <xf numFmtId="3" fontId="11" fillId="0" borderId="6" xfId="0" applyNumberFormat="1" applyFont="1" applyBorder="1" applyAlignment="1" applyProtection="1">
      <alignment horizontal="right"/>
      <protection locked="0"/>
    </xf>
    <xf numFmtId="3" fontId="22" fillId="0" borderId="6" xfId="1" applyNumberFormat="1" applyFont="1" applyBorder="1" applyProtection="1">
      <protection hidden="1"/>
    </xf>
    <xf numFmtId="3" fontId="11" fillId="0" borderId="6" xfId="1" applyNumberFormat="1" applyFont="1" applyBorder="1" applyProtection="1">
      <protection locked="0"/>
    </xf>
    <xf numFmtId="3" fontId="8" fillId="0" borderId="6" xfId="1" applyNumberFormat="1" applyFont="1" applyBorder="1" applyAlignment="1" applyProtection="1">
      <alignment horizontal="right"/>
      <protection hidden="1"/>
    </xf>
    <xf numFmtId="3" fontId="8" fillId="0" borderId="6" xfId="1" applyNumberFormat="1" applyFont="1" applyBorder="1" applyProtection="1">
      <protection hidden="1"/>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0" fillId="0" borderId="0" xfId="0" applyNumberFormat="1" applyFont="1" applyBorder="1" applyAlignment="1">
      <alignment horizontal="right"/>
    </xf>
    <xf numFmtId="3" fontId="11" fillId="0" borderId="0" xfId="0" applyNumberFormat="1" applyFont="1" applyBorder="1" applyAlignment="1">
      <alignment horizontal="right"/>
    </xf>
    <xf numFmtId="168" fontId="7" fillId="0" borderId="0" xfId="0" applyNumberFormat="1" applyFont="1" applyBorder="1" applyAlignment="1">
      <alignment horizontal="center" wrapText="1"/>
    </xf>
    <xf numFmtId="168"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4" borderId="0" xfId="0" applyNumberFormat="1" applyFont="1" applyFill="1" applyProtection="1"/>
    <xf numFmtId="3" fontId="11" fillId="0" borderId="6" xfId="0" applyNumberFormat="1" applyFont="1" applyBorder="1" applyAlignment="1" applyProtection="1">
      <alignment horizontal="right"/>
    </xf>
    <xf numFmtId="1" fontId="4" fillId="4"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7" fillId="4" borderId="0" xfId="0" applyNumberFormat="1" applyFont="1" applyFill="1" applyBorder="1" applyAlignment="1" applyProtection="1">
      <alignment horizontal="right"/>
    </xf>
    <xf numFmtId="1" fontId="4" fillId="4" borderId="0" xfId="0" applyNumberFormat="1" applyFont="1" applyFill="1" applyBorder="1" applyAlignment="1">
      <alignment horizontal="right"/>
    </xf>
    <xf numFmtId="1" fontId="4" fillId="4" borderId="0" xfId="0" applyNumberFormat="1" applyFont="1" applyFill="1" applyBorder="1"/>
    <xf numFmtId="1" fontId="4" fillId="4" borderId="0" xfId="0" applyNumberFormat="1" applyFont="1" applyFill="1"/>
    <xf numFmtId="1" fontId="4" fillId="4" borderId="0" xfId="0" applyNumberFormat="1" applyFont="1" applyFill="1" applyAlignment="1" applyProtection="1">
      <alignment horizontal="right"/>
      <protection hidden="1"/>
    </xf>
    <xf numFmtId="1" fontId="2" fillId="0" borderId="0" xfId="0" applyNumberFormat="1" applyFont="1"/>
    <xf numFmtId="9" fontId="49" fillId="4" borderId="0" xfId="3" applyFont="1" applyFill="1" applyBorder="1" applyAlignment="1" applyProtection="1">
      <alignment horizontal="right"/>
    </xf>
    <xf numFmtId="9" fontId="24" fillId="4" borderId="1" xfId="1" applyNumberFormat="1" applyFont="1" applyFill="1" applyBorder="1" applyAlignment="1" applyProtection="1">
      <alignment horizontal="right"/>
      <protection hidden="1"/>
    </xf>
    <xf numFmtId="9" fontId="29" fillId="4" borderId="2" xfId="1" applyNumberFormat="1" applyFont="1" applyFill="1" applyBorder="1" applyAlignment="1" applyProtection="1">
      <alignment horizontal="right"/>
      <protection hidden="1"/>
    </xf>
    <xf numFmtId="0" fontId="7" fillId="0" borderId="0" xfId="0" applyFont="1" applyFill="1" applyBorder="1"/>
    <xf numFmtId="9" fontId="7" fillId="0" borderId="9" xfId="0" applyNumberFormat="1" applyFont="1" applyFill="1" applyBorder="1"/>
    <xf numFmtId="9" fontId="7" fillId="0" borderId="10" xfId="0" applyNumberFormat="1" applyFont="1" applyFill="1" applyBorder="1"/>
    <xf numFmtId="0" fontId="1" fillId="0" borderId="0" xfId="0" applyFont="1" applyFill="1"/>
    <xf numFmtId="4" fontId="4" fillId="0" borderId="1" xfId="0"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3" fontId="24" fillId="0" borderId="1" xfId="1" applyNumberFormat="1" applyFont="1" applyFill="1" applyBorder="1" applyAlignment="1" applyProtection="1">
      <alignment horizontal="right"/>
      <protection hidden="1"/>
    </xf>
    <xf numFmtId="4" fontId="40" fillId="4" borderId="1" xfId="0" applyNumberFormat="1" applyFont="1" applyFill="1" applyBorder="1" applyProtection="1"/>
    <xf numFmtId="0" fontId="2" fillId="2" borderId="7" xfId="0" applyFont="1" applyFill="1" applyBorder="1"/>
    <xf numFmtId="0" fontId="2" fillId="2" borderId="7" xfId="0" applyFont="1" applyFill="1" applyBorder="1" applyAlignment="1">
      <alignment wrapText="1"/>
    </xf>
    <xf numFmtId="3" fontId="2" fillId="2" borderId="7" xfId="0" applyNumberFormat="1" applyFont="1" applyFill="1" applyBorder="1"/>
    <xf numFmtId="3" fontId="2" fillId="2" borderId="7" xfId="0" applyNumberFormat="1" applyFont="1" applyFill="1" applyBorder="1" applyProtection="1"/>
    <xf numFmtId="0" fontId="2" fillId="0" borderId="11" xfId="0" applyFont="1" applyBorder="1" applyAlignment="1">
      <alignment wrapText="1"/>
    </xf>
    <xf numFmtId="165" fontId="2" fillId="0" borderId="12" xfId="0" applyNumberFormat="1" applyFont="1" applyBorder="1"/>
    <xf numFmtId="0" fontId="2" fillId="2" borderId="13" xfId="0" applyFont="1" applyFill="1" applyBorder="1"/>
    <xf numFmtId="3" fontId="2" fillId="2" borderId="14" xfId="0" applyNumberFormat="1" applyFont="1" applyFill="1" applyBorder="1"/>
    <xf numFmtId="0" fontId="2" fillId="2" borderId="15" xfId="0" applyFont="1" applyFill="1" applyBorder="1"/>
    <xf numFmtId="3" fontId="2" fillId="2" borderId="16" xfId="0" applyNumberFormat="1" applyFont="1" applyFill="1" applyBorder="1"/>
    <xf numFmtId="0" fontId="2" fillId="2" borderId="17" xfId="0" applyFont="1" applyFill="1" applyBorder="1"/>
    <xf numFmtId="3" fontId="2" fillId="2" borderId="18" xfId="0" applyNumberFormat="1" applyFont="1" applyFill="1" applyBorder="1"/>
    <xf numFmtId="9" fontId="2" fillId="0" borderId="16" xfId="0" applyNumberFormat="1" applyFont="1" applyFill="1" applyBorder="1" applyProtection="1">
      <protection locked="0"/>
    </xf>
    <xf numFmtId="4" fontId="2" fillId="0" borderId="16" xfId="0" applyNumberFormat="1" applyFont="1" applyFill="1" applyBorder="1" applyProtection="1">
      <protection locked="0"/>
    </xf>
    <xf numFmtId="4" fontId="2" fillId="0" borderId="16" xfId="0" applyNumberFormat="1" applyFont="1" applyBorder="1" applyProtection="1">
      <protection locked="0"/>
    </xf>
    <xf numFmtId="166" fontId="2" fillId="3" borderId="19" xfId="0" applyNumberFormat="1" applyFont="1" applyFill="1" applyBorder="1" applyAlignment="1">
      <alignment horizontal="right" wrapText="1"/>
    </xf>
    <xf numFmtId="0" fontId="2" fillId="0" borderId="20" xfId="0" applyFont="1" applyFill="1" applyBorder="1" applyAlignment="1">
      <alignment wrapText="1"/>
    </xf>
    <xf numFmtId="1" fontId="2" fillId="0" borderId="20" xfId="0" applyNumberFormat="1" applyFont="1" applyFill="1" applyBorder="1" applyProtection="1">
      <protection locked="0"/>
    </xf>
    <xf numFmtId="1" fontId="2" fillId="0" borderId="21" xfId="0" applyNumberFormat="1" applyFont="1" applyFill="1" applyBorder="1" applyProtection="1">
      <protection locked="0"/>
    </xf>
    <xf numFmtId="3" fontId="2" fillId="0" borderId="20" xfId="0" applyNumberFormat="1" applyFont="1" applyFill="1" applyBorder="1" applyProtection="1">
      <protection locked="0"/>
    </xf>
    <xf numFmtId="3" fontId="2" fillId="0" borderId="20" xfId="0" applyNumberFormat="1" applyFont="1" applyFill="1" applyBorder="1" applyProtection="1"/>
    <xf numFmtId="3" fontId="2" fillId="0" borderId="21" xfId="0" applyNumberFormat="1" applyFont="1" applyFill="1" applyBorder="1" applyProtection="1">
      <protection locked="0"/>
    </xf>
    <xf numFmtId="0" fontId="2" fillId="0" borderId="20" xfId="0" applyFont="1" applyBorder="1" applyAlignment="1">
      <alignment wrapText="1"/>
    </xf>
    <xf numFmtId="3" fontId="2" fillId="0" borderId="20" xfId="0" applyNumberFormat="1" applyFont="1" applyBorder="1" applyProtection="1">
      <protection locked="0"/>
    </xf>
    <xf numFmtId="3" fontId="2" fillId="0" borderId="21" xfId="0" applyNumberFormat="1" applyFont="1" applyBorder="1" applyProtection="1">
      <protection locked="0"/>
    </xf>
    <xf numFmtId="1" fontId="2" fillId="0" borderId="20" xfId="0" applyNumberFormat="1" applyFont="1" applyBorder="1" applyProtection="1">
      <protection locked="0"/>
    </xf>
    <xf numFmtId="1" fontId="2" fillId="0" borderId="21" xfId="0" applyNumberFormat="1" applyFont="1" applyBorder="1" applyProtection="1">
      <protection locked="0"/>
    </xf>
    <xf numFmtId="165" fontId="2" fillId="0" borderId="22" xfId="0" applyNumberFormat="1" applyFont="1" applyBorder="1"/>
    <xf numFmtId="3" fontId="2" fillId="2" borderId="23" xfId="0" applyNumberFormat="1" applyFont="1" applyFill="1" applyBorder="1"/>
    <xf numFmtId="3" fontId="2" fillId="2" borderId="4" xfId="0" applyNumberFormat="1" applyFont="1" applyFill="1" applyBorder="1"/>
    <xf numFmtId="3" fontId="2" fillId="2" borderId="24" xfId="0" applyNumberFormat="1" applyFont="1" applyFill="1" applyBorder="1"/>
    <xf numFmtId="1" fontId="2" fillId="0" borderId="25" xfId="0" applyNumberFormat="1" applyFont="1" applyFill="1" applyBorder="1" applyProtection="1">
      <protection locked="0"/>
    </xf>
    <xf numFmtId="9" fontId="2" fillId="0" borderId="4" xfId="0" applyNumberFormat="1" applyFont="1" applyFill="1" applyBorder="1" applyProtection="1">
      <protection locked="0"/>
    </xf>
    <xf numFmtId="4" fontId="2" fillId="0" borderId="4" xfId="0" applyNumberFormat="1" applyFont="1" applyFill="1" applyBorder="1" applyProtection="1">
      <protection locked="0"/>
    </xf>
    <xf numFmtId="4" fontId="2" fillId="0" borderId="4" xfId="0" applyNumberFormat="1" applyFont="1" applyBorder="1" applyProtection="1">
      <protection locked="0"/>
    </xf>
    <xf numFmtId="1" fontId="2" fillId="0" borderId="25" xfId="0" applyNumberFormat="1" applyFont="1" applyBorder="1" applyProtection="1">
      <protection locked="0"/>
    </xf>
    <xf numFmtId="0" fontId="35" fillId="5" borderId="26" xfId="0" applyFont="1" applyFill="1" applyBorder="1" applyAlignment="1">
      <alignment wrapText="1"/>
    </xf>
    <xf numFmtId="3" fontId="35" fillId="5" borderId="14" xfId="0" applyNumberFormat="1" applyFont="1" applyFill="1" applyBorder="1"/>
    <xf numFmtId="3" fontId="35" fillId="5" borderId="16" xfId="0" applyNumberFormat="1" applyFont="1" applyFill="1" applyBorder="1"/>
    <xf numFmtId="3" fontId="35" fillId="5" borderId="18" xfId="0" applyNumberFormat="1" applyFont="1" applyFill="1" applyBorder="1"/>
    <xf numFmtId="3" fontId="35" fillId="5" borderId="21" xfId="0" applyNumberFormat="1" applyFont="1" applyFill="1" applyBorder="1"/>
    <xf numFmtId="9" fontId="35" fillId="5" borderId="16" xfId="0" applyNumberFormat="1" applyFont="1" applyFill="1" applyBorder="1"/>
    <xf numFmtId="3" fontId="35" fillId="5" borderId="27" xfId="0" applyNumberFormat="1" applyFont="1" applyFill="1" applyBorder="1"/>
    <xf numFmtId="1" fontId="2" fillId="0" borderId="12" xfId="0" applyNumberFormat="1" applyFont="1" applyBorder="1" applyAlignment="1" applyProtection="1">
      <alignment horizontal="right"/>
    </xf>
    <xf numFmtId="1" fontId="2" fillId="0" borderId="12" xfId="0" applyNumberFormat="1" applyFont="1" applyBorder="1" applyAlignment="1">
      <alignment horizontal="right"/>
    </xf>
    <xf numFmtId="0" fontId="50" fillId="0" borderId="0" xfId="0" applyFont="1" applyFill="1" applyAlignment="1" applyProtection="1">
      <alignment horizontal="right"/>
      <protection locked="0"/>
    </xf>
    <xf numFmtId="0" fontId="50" fillId="0" borderId="0" xfId="0" applyFont="1" applyFill="1" applyAlignment="1">
      <alignment horizontal="right"/>
    </xf>
    <xf numFmtId="1" fontId="0" fillId="3" borderId="1" xfId="0" applyNumberForma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1" fontId="0" fillId="3" borderId="15" xfId="0" applyNumberFormat="1" applyFill="1" applyBorder="1" applyAlignment="1" applyProtection="1">
      <alignment horizontal="center"/>
      <protection locked="0"/>
    </xf>
    <xf numFmtId="1" fontId="0" fillId="3" borderId="16" xfId="0" applyNumberFormat="1" applyFill="1" applyBorder="1" applyAlignment="1" applyProtection="1">
      <alignment horizontal="center"/>
      <protection locked="0"/>
    </xf>
    <xf numFmtId="1" fontId="0" fillId="3" borderId="29" xfId="0" applyNumberFormat="1" applyFill="1" applyBorder="1" applyAlignment="1" applyProtection="1">
      <alignment horizontal="center"/>
      <protection locked="0"/>
    </xf>
    <xf numFmtId="1" fontId="0" fillId="3" borderId="19" xfId="0" applyNumberFormat="1" applyFill="1" applyBorder="1" applyAlignment="1" applyProtection="1">
      <alignment horizontal="center"/>
      <protection locked="0"/>
    </xf>
    <xf numFmtId="1" fontId="0" fillId="3" borderId="27" xfId="0" applyNumberFormat="1" applyFill="1" applyBorder="1" applyAlignment="1" applyProtection="1">
      <alignment horizontal="center"/>
      <protection locked="0"/>
    </xf>
    <xf numFmtId="4" fontId="2" fillId="3" borderId="30" xfId="0" applyNumberFormat="1" applyFont="1" applyFill="1" applyBorder="1" applyAlignment="1"/>
    <xf numFmtId="4" fontId="2" fillId="3" borderId="19" xfId="0" applyNumberFormat="1" applyFont="1" applyFill="1" applyBorder="1" applyAlignment="1"/>
    <xf numFmtId="4" fontId="2" fillId="3" borderId="19" xfId="0" applyNumberFormat="1" applyFont="1" applyFill="1" applyBorder="1" applyAlignment="1" applyProtection="1"/>
    <xf numFmtId="4" fontId="2" fillId="3" borderId="27" xfId="0" applyNumberFormat="1" applyFont="1" applyFill="1" applyBorder="1" applyAlignment="1"/>
    <xf numFmtId="4" fontId="16" fillId="4" borderId="0" xfId="1" applyNumberFormat="1" applyFont="1" applyFill="1" applyBorder="1" applyAlignment="1" applyProtection="1">
      <alignment horizontal="right"/>
      <protection hidden="1"/>
    </xf>
    <xf numFmtId="4" fontId="4" fillId="4" borderId="3" xfId="1" applyNumberFormat="1" applyFont="1" applyFill="1" applyBorder="1" applyAlignment="1" applyProtection="1">
      <alignment horizontal="right"/>
      <protection locked="0"/>
    </xf>
    <xf numFmtId="9" fontId="51" fillId="0" borderId="19" xfId="0" applyNumberFormat="1" applyFont="1" applyFill="1" applyBorder="1" applyAlignment="1" applyProtection="1">
      <alignment horizontal="center"/>
      <protection locked="0"/>
    </xf>
    <xf numFmtId="9" fontId="51" fillId="6" borderId="19" xfId="0" applyNumberFormat="1" applyFont="1" applyFill="1" applyBorder="1" applyAlignment="1" applyProtection="1">
      <alignment horizontal="center"/>
      <protection locked="0"/>
    </xf>
    <xf numFmtId="4" fontId="22" fillId="0" borderId="0" xfId="0" applyNumberFormat="1" applyFont="1" applyAlignment="1">
      <alignment horizontal="right"/>
    </xf>
    <xf numFmtId="0" fontId="1" fillId="0" borderId="0" xfId="0" applyFont="1" applyBorder="1" applyAlignment="1">
      <alignment horizontal="center"/>
    </xf>
    <xf numFmtId="0" fontId="0" fillId="0" borderId="0" xfId="0" applyAlignment="1">
      <alignment horizontal="right"/>
    </xf>
    <xf numFmtId="4" fontId="52" fillId="4" borderId="1" xfId="0" applyNumberFormat="1" applyFont="1" applyFill="1" applyBorder="1"/>
    <xf numFmtId="4" fontId="52" fillId="4" borderId="0" xfId="0" applyNumberFormat="1" applyFont="1" applyFill="1" applyBorder="1"/>
    <xf numFmtId="0" fontId="1" fillId="0" borderId="0" xfId="0" applyFont="1"/>
    <xf numFmtId="10" fontId="1" fillId="0" borderId="0" xfId="3" applyNumberFormat="1" applyFont="1" applyFill="1"/>
    <xf numFmtId="0" fontId="1" fillId="0" borderId="0" xfId="0" applyFont="1" applyFill="1" applyBorder="1"/>
    <xf numFmtId="4" fontId="51" fillId="0" borderId="1" xfId="0" applyNumberFormat="1" applyFont="1" applyFill="1" applyBorder="1" applyAlignment="1" applyProtection="1">
      <alignment horizontal="left" wrapText="1" indent="3"/>
    </xf>
    <xf numFmtId="4" fontId="6" fillId="0" borderId="0" xfId="0" applyNumberFormat="1" applyFont="1" applyFill="1" applyBorder="1" applyAlignment="1" applyProtection="1">
      <alignment horizontal="left"/>
    </xf>
    <xf numFmtId="10" fontId="1" fillId="0" borderId="0" xfId="3" applyNumberFormat="1" applyFont="1"/>
    <xf numFmtId="0" fontId="7" fillId="0" borderId="0" xfId="2" applyFont="1" applyBorder="1" applyAlignment="1">
      <alignment horizontal="left" vertical="top"/>
    </xf>
    <xf numFmtId="0" fontId="1" fillId="0" borderId="0" xfId="0" applyFont="1" applyBorder="1" applyAlignment="1">
      <alignment horizontal="center" vertical="top"/>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left" vertical="center" wrapText="1"/>
      <protection locked="0"/>
    </xf>
    <xf numFmtId="0" fontId="1" fillId="0" borderId="1" xfId="0" applyFont="1" applyFill="1" applyBorder="1" applyAlignment="1">
      <alignment horizontal="left" wrapText="1"/>
    </xf>
    <xf numFmtId="0" fontId="1" fillId="0" borderId="1" xfId="0" applyFont="1" applyBorder="1" applyAlignment="1">
      <alignment horizontal="left" wrapText="1"/>
    </xf>
    <xf numFmtId="0" fontId="7" fillId="7" borderId="1" xfId="0" applyFont="1" applyFill="1" applyBorder="1" applyAlignment="1">
      <alignment horizontal="left" vertical="center" wrapText="1"/>
    </xf>
    <xf numFmtId="0" fontId="46" fillId="7" borderId="1" xfId="0" applyFont="1" applyFill="1" applyBorder="1" applyProtection="1">
      <protection locked="0"/>
    </xf>
    <xf numFmtId="0" fontId="47" fillId="7" borderId="1" xfId="0" applyFont="1" applyFill="1" applyBorder="1" applyAlignment="1" applyProtection="1">
      <alignment horizontal="right" wrapText="1"/>
      <protection locked="0"/>
    </xf>
    <xf numFmtId="0" fontId="45" fillId="0" borderId="0" xfId="0" applyFont="1"/>
    <xf numFmtId="0" fontId="45" fillId="0" borderId="0" xfId="0" applyFont="1" applyAlignment="1">
      <alignment wrapText="1"/>
    </xf>
    <xf numFmtId="0" fontId="7" fillId="7" borderId="1" xfId="0" applyFont="1" applyFill="1" applyBorder="1" applyAlignment="1" applyProtection="1">
      <alignment horizontal="right" vertical="center"/>
      <protection locked="0"/>
    </xf>
    <xf numFmtId="16" fontId="1" fillId="0" borderId="1" xfId="0" applyNumberFormat="1" applyFont="1" applyBorder="1" applyAlignment="1">
      <alignment horizontal="right" vertical="center" wrapText="1"/>
    </xf>
    <xf numFmtId="16" fontId="1" fillId="0" borderId="1" xfId="0" applyNumberFormat="1" applyFont="1" applyBorder="1" applyAlignment="1">
      <alignment horizontal="right" vertical="center"/>
    </xf>
    <xf numFmtId="0" fontId="7" fillId="7" borderId="1" xfId="0" applyFont="1" applyFill="1" applyBorder="1" applyAlignment="1">
      <alignment horizontal="right" vertical="center"/>
    </xf>
    <xf numFmtId="16" fontId="1" fillId="0" borderId="1" xfId="0" applyNumberFormat="1" applyFont="1" applyFill="1" applyBorder="1" applyAlignment="1">
      <alignment horizontal="right" vertical="center"/>
    </xf>
    <xf numFmtId="16" fontId="7" fillId="7" borderId="1" xfId="0" applyNumberFormat="1" applyFont="1" applyFill="1" applyBorder="1" applyAlignment="1">
      <alignment horizontal="right" vertical="center"/>
    </xf>
    <xf numFmtId="4" fontId="7" fillId="8" borderId="1" xfId="0" applyNumberFormat="1" applyFont="1" applyFill="1" applyBorder="1" applyAlignment="1">
      <alignment horizontal="right" vertical="center" wrapText="1"/>
    </xf>
    <xf numFmtId="4" fontId="45" fillId="7" borderId="1" xfId="0" applyNumberFormat="1" applyFont="1" applyFill="1" applyBorder="1" applyAlignment="1" applyProtection="1">
      <alignment vertical="center" wrapText="1"/>
      <protection locked="0"/>
    </xf>
    <xf numFmtId="4" fontId="7" fillId="8" borderId="7" xfId="0" applyNumberFormat="1" applyFont="1" applyFill="1" applyBorder="1" applyAlignment="1">
      <alignment horizontal="right" vertical="center" wrapText="1"/>
    </xf>
    <xf numFmtId="4" fontId="46" fillId="0" borderId="1" xfId="0" applyNumberFormat="1" applyFont="1" applyBorder="1" applyAlignment="1">
      <alignment vertical="center" wrapText="1"/>
    </xf>
    <xf numFmtId="0" fontId="1" fillId="0" borderId="0" xfId="0" applyFont="1" applyProtection="1"/>
    <xf numFmtId="0" fontId="0" fillId="3" borderId="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9" fontId="1" fillId="3" borderId="15" xfId="3" applyFont="1" applyFill="1" applyBorder="1" applyAlignment="1" applyProtection="1">
      <alignment horizontal="center"/>
    </xf>
    <xf numFmtId="9" fontId="1" fillId="3" borderId="1" xfId="3" applyFont="1" applyFill="1" applyBorder="1" applyAlignment="1" applyProtection="1">
      <alignment horizontal="center"/>
    </xf>
    <xf numFmtId="9" fontId="1" fillId="3" borderId="16" xfId="3" applyFont="1" applyFill="1" applyBorder="1" applyAlignment="1" applyProtection="1">
      <alignment horizontal="center"/>
    </xf>
    <xf numFmtId="0" fontId="1" fillId="0" borderId="0" xfId="0" applyFont="1" applyProtection="1">
      <protection locked="0"/>
    </xf>
    <xf numFmtId="0" fontId="1" fillId="0" borderId="1" xfId="0" applyFont="1" applyBorder="1" applyProtection="1">
      <protection locked="0"/>
    </xf>
    <xf numFmtId="169" fontId="1" fillId="0" borderId="1" xfId="0" applyNumberFormat="1" applyFont="1" applyBorder="1" applyProtection="1">
      <protection locked="0"/>
    </xf>
    <xf numFmtId="0" fontId="1" fillId="9" borderId="1" xfId="0" applyFont="1" applyFill="1" applyBorder="1" applyProtection="1">
      <protection locked="0"/>
    </xf>
    <xf numFmtId="0" fontId="1" fillId="0" borderId="1" xfId="0" applyFont="1" applyFill="1" applyBorder="1" applyProtection="1">
      <protection locked="0"/>
    </xf>
    <xf numFmtId="169" fontId="1" fillId="0" borderId="1" xfId="0" applyNumberFormat="1" applyFont="1" applyBorder="1" applyProtection="1"/>
    <xf numFmtId="0" fontId="53" fillId="0" borderId="1" xfId="0" applyFont="1" applyBorder="1" applyAlignment="1" applyProtection="1">
      <alignment wrapText="1"/>
      <protection locked="0"/>
    </xf>
    <xf numFmtId="0" fontId="1" fillId="0" borderId="1" xfId="0" applyFont="1" applyBorder="1" applyAlignment="1" applyProtection="1">
      <alignment wrapText="1"/>
      <protection locked="0"/>
    </xf>
    <xf numFmtId="0" fontId="54" fillId="0" borderId="0" xfId="0" applyFont="1"/>
    <xf numFmtId="4" fontId="1" fillId="0" borderId="0" xfId="1" applyNumberFormat="1" applyFont="1" applyBorder="1" applyAlignment="1">
      <alignment horizontal="center"/>
    </xf>
    <xf numFmtId="3" fontId="2" fillId="10" borderId="1" xfId="0" applyNumberFormat="1" applyFont="1" applyFill="1" applyBorder="1"/>
    <xf numFmtId="3" fontId="2" fillId="10" borderId="16" xfId="0" applyNumberFormat="1" applyFont="1" applyFill="1" applyBorder="1"/>
    <xf numFmtId="3" fontId="22" fillId="0" borderId="6" xfId="1" applyNumberFormat="1" applyFont="1" applyFill="1" applyBorder="1" applyProtection="1">
      <protection hidden="1"/>
    </xf>
    <xf numFmtId="0" fontId="1" fillId="11" borderId="1" xfId="0" applyFont="1" applyFill="1" applyBorder="1" applyAlignment="1">
      <alignment vertical="center" wrapText="1"/>
    </xf>
    <xf numFmtId="16" fontId="1" fillId="0" borderId="0" xfId="0" applyNumberFormat="1" applyFont="1"/>
    <xf numFmtId="4" fontId="1" fillId="0" borderId="1" xfId="0" applyNumberFormat="1" applyFont="1" applyBorder="1" applyAlignment="1">
      <alignment horizontal="center" vertical="center" wrapText="1"/>
    </xf>
    <xf numFmtId="4" fontId="56" fillId="0" borderId="0" xfId="0" applyNumberFormat="1" applyFont="1"/>
    <xf numFmtId="9" fontId="1" fillId="0" borderId="1" xfId="3"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0" xfId="0" applyNumberFormat="1" applyFont="1"/>
    <xf numFmtId="0" fontId="1" fillId="0" borderId="0" xfId="0" applyFont="1" applyAlignment="1">
      <alignment horizontal="right"/>
    </xf>
    <xf numFmtId="4" fontId="5" fillId="0" borderId="1" xfId="0" applyNumberFormat="1" applyFont="1" applyFill="1" applyBorder="1" applyAlignment="1" applyProtection="1">
      <alignment horizontal="left"/>
    </xf>
    <xf numFmtId="0" fontId="1" fillId="11" borderId="1" xfId="0" applyFont="1" applyFill="1" applyBorder="1" applyAlignment="1">
      <alignment horizontal="center" vertical="center" wrapText="1"/>
    </xf>
    <xf numFmtId="4" fontId="16"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2" fillId="10" borderId="1" xfId="0" applyFont="1" applyFill="1" applyBorder="1"/>
    <xf numFmtId="3" fontId="2" fillId="10" borderId="1" xfId="0" applyNumberFormat="1" applyFont="1" applyFill="1" applyBorder="1" applyProtection="1"/>
    <xf numFmtId="3" fontId="2" fillId="0" borderId="7" xfId="0" applyNumberFormat="1" applyFont="1" applyFill="1" applyBorder="1" applyProtection="1"/>
    <xf numFmtId="3" fontId="2" fillId="0" borderId="1" xfId="0" applyNumberFormat="1" applyFont="1" applyFill="1" applyBorder="1" applyProtection="1"/>
    <xf numFmtId="3" fontId="24" fillId="4" borderId="1" xfId="1" applyNumberFormat="1" applyFont="1" applyFill="1" applyBorder="1" applyAlignment="1" applyProtection="1">
      <alignment horizontal="right"/>
      <protection locked="0" hidden="1"/>
    </xf>
    <xf numFmtId="9" fontId="24" fillId="4" borderId="1" xfId="3" applyFont="1" applyFill="1" applyBorder="1" applyAlignment="1" applyProtection="1">
      <alignment horizontal="right"/>
      <protection locked="0" hidden="1"/>
    </xf>
    <xf numFmtId="4" fontId="7" fillId="4" borderId="0" xfId="0" applyNumberFormat="1" applyFont="1" applyFill="1" applyBorder="1" applyAlignment="1" applyProtection="1">
      <alignment horizontal="left" indent="1"/>
      <protection locked="0"/>
    </xf>
    <xf numFmtId="4" fontId="7" fillId="4" borderId="0" xfId="0" applyNumberFormat="1" applyFont="1" applyFill="1" applyBorder="1" applyProtection="1">
      <protection locked="0"/>
    </xf>
    <xf numFmtId="4" fontId="7" fillId="4" borderId="0" xfId="0" applyNumberFormat="1" applyFont="1" applyFill="1" applyBorder="1" applyAlignment="1" applyProtection="1">
      <alignment horizontal="left"/>
      <protection locked="0"/>
    </xf>
    <xf numFmtId="3" fontId="39" fillId="4" borderId="0" xfId="1" applyNumberFormat="1" applyFont="1" applyFill="1" applyBorder="1" applyAlignment="1" applyProtection="1">
      <alignment horizontal="right"/>
      <protection locked="0"/>
    </xf>
    <xf numFmtId="4" fontId="5" fillId="4" borderId="0" xfId="0" applyNumberFormat="1" applyFont="1" applyFill="1" applyBorder="1" applyAlignment="1" applyProtection="1">
      <alignment horizontal="left"/>
      <protection locked="0"/>
    </xf>
    <xf numFmtId="3" fontId="17" fillId="4" borderId="1" xfId="1" applyNumberFormat="1" applyFont="1" applyFill="1" applyBorder="1" applyAlignment="1" applyProtection="1">
      <alignment horizontal="right"/>
      <protection locked="0" hidden="1"/>
    </xf>
    <xf numFmtId="0" fontId="0" fillId="7" borderId="1" xfId="0" applyFill="1" applyBorder="1" applyProtection="1">
      <protection locked="0"/>
    </xf>
    <xf numFmtId="0" fontId="1" fillId="7" borderId="1" xfId="0" applyFont="1" applyFill="1" applyBorder="1" applyProtection="1">
      <protection locked="0"/>
    </xf>
    <xf numFmtId="0" fontId="7" fillId="0" borderId="1" xfId="0" applyFont="1" applyBorder="1" applyAlignment="1" applyProtection="1">
      <alignment horizontal="center" vertical="top" wrapText="1"/>
      <protection locked="0"/>
    </xf>
    <xf numFmtId="0" fontId="57" fillId="0" borderId="1" xfId="0" applyFont="1" applyBorder="1" applyAlignment="1" applyProtection="1">
      <alignment wrapText="1"/>
      <protection locked="0"/>
    </xf>
    <xf numFmtId="0" fontId="7" fillId="0" borderId="1" xfId="0" applyFont="1" applyFill="1" applyBorder="1" applyAlignment="1" applyProtection="1">
      <alignment horizontal="center" vertical="top" wrapText="1"/>
      <protection locked="0"/>
    </xf>
    <xf numFmtId="0" fontId="57" fillId="0" borderId="1" xfId="0" applyFont="1" applyFill="1" applyBorder="1" applyAlignment="1" applyProtection="1">
      <alignment wrapText="1"/>
      <protection locked="0"/>
    </xf>
    <xf numFmtId="0" fontId="53" fillId="0" borderId="1" xfId="0" applyFont="1" applyFill="1" applyBorder="1" applyAlignment="1" applyProtection="1">
      <alignment wrapText="1"/>
      <protection locked="0"/>
    </xf>
    <xf numFmtId="4" fontId="4" fillId="4" borderId="0" xfId="0" applyNumberFormat="1" applyFont="1" applyFill="1" applyBorder="1" applyAlignment="1" applyProtection="1">
      <alignment horizontal="right"/>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49" fontId="52" fillId="0" borderId="20" xfId="0" applyNumberFormat="1" applyFont="1" applyBorder="1" applyAlignment="1" applyProtection="1">
      <alignment horizontal="center" vertical="center" wrapText="1"/>
      <protection locked="0"/>
    </xf>
    <xf numFmtId="0" fontId="52" fillId="0" borderId="20" xfId="0" applyFont="1" applyBorder="1" applyAlignment="1" applyProtection="1">
      <alignment horizontal="center"/>
      <protection locked="0"/>
    </xf>
    <xf numFmtId="0" fontId="52" fillId="0" borderId="1" xfId="0" applyFont="1" applyBorder="1" applyAlignment="1" applyProtection="1">
      <alignment horizontal="center"/>
      <protection locked="0"/>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wrapText="1"/>
    </xf>
    <xf numFmtId="0" fontId="2" fillId="0" borderId="32" xfId="0" applyFont="1" applyBorder="1" applyAlignment="1">
      <alignment wrapText="1"/>
    </xf>
    <xf numFmtId="0" fontId="2" fillId="0" borderId="22" xfId="0" applyFont="1" applyBorder="1" applyAlignment="1">
      <alignment wrapText="1"/>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9" xfId="0" applyFont="1" applyFill="1" applyBorder="1" applyAlignment="1">
      <alignment horizontal="center" vertical="center"/>
    </xf>
    <xf numFmtId="49" fontId="52" fillId="0" borderId="20" xfId="0" applyNumberFormat="1" applyFont="1" applyFill="1" applyBorder="1" applyAlignment="1" applyProtection="1">
      <alignment horizontal="center" vertical="center" wrapText="1"/>
      <protection locked="0"/>
    </xf>
    <xf numFmtId="0" fontId="52" fillId="0" borderId="20" xfId="0" applyFont="1" applyFill="1" applyBorder="1" applyAlignment="1" applyProtection="1">
      <alignment horizontal="center"/>
      <protection locked="0"/>
    </xf>
    <xf numFmtId="0" fontId="52" fillId="0" borderId="1" xfId="0" applyFont="1" applyFill="1" applyBorder="1" applyAlignment="1" applyProtection="1">
      <alignment horizontal="center"/>
      <protection locked="0"/>
    </xf>
    <xf numFmtId="1" fontId="7" fillId="0" borderId="33" xfId="0" applyNumberFormat="1" applyFont="1" applyBorder="1" applyAlignment="1">
      <alignment horizontal="left"/>
    </xf>
    <xf numFmtId="1" fontId="7" fillId="0" borderId="34" xfId="0" applyNumberFormat="1" applyFont="1" applyBorder="1" applyAlignment="1">
      <alignment horizontal="left"/>
    </xf>
    <xf numFmtId="1" fontId="7" fillId="0" borderId="35" xfId="0" applyNumberFormat="1" applyFont="1" applyBorder="1" applyAlignment="1">
      <alignment horizontal="left"/>
    </xf>
    <xf numFmtId="1" fontId="7" fillId="0" borderId="36" xfId="0" applyNumberFormat="1" applyFont="1" applyBorder="1" applyAlignment="1">
      <alignment horizontal="left"/>
    </xf>
    <xf numFmtId="0" fontId="11" fillId="0" borderId="0" xfId="0" applyFont="1" applyAlignment="1">
      <alignment horizontal="center"/>
    </xf>
    <xf numFmtId="0" fontId="7" fillId="11" borderId="1" xfId="0" applyFont="1" applyFill="1" applyBorder="1" applyAlignment="1">
      <alignment vertical="center" wrapText="1"/>
    </xf>
    <xf numFmtId="4" fontId="1" fillId="11" borderId="37" xfId="0" applyNumberFormat="1" applyFont="1" applyFill="1" applyBorder="1" applyAlignment="1">
      <alignment horizontal="center" vertical="center" wrapText="1"/>
    </xf>
    <xf numFmtId="4" fontId="1" fillId="11" borderId="38" xfId="0" applyNumberFormat="1" applyFont="1" applyFill="1" applyBorder="1" applyAlignment="1">
      <alignment horizontal="center" vertical="center" wrapText="1"/>
    </xf>
    <xf numFmtId="4" fontId="1" fillId="11" borderId="24" xfId="0" applyNumberFormat="1" applyFont="1" applyFill="1" applyBorder="1" applyAlignment="1">
      <alignment horizontal="center" vertical="center" wrapText="1"/>
    </xf>
    <xf numFmtId="4" fontId="1" fillId="11" borderId="39"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40" xfId="0" applyNumberFormat="1" applyFont="1" applyFill="1" applyBorder="1" applyAlignment="1">
      <alignment horizontal="center" vertical="center" wrapText="1"/>
    </xf>
    <xf numFmtId="4" fontId="1" fillId="11" borderId="41" xfId="0" applyNumberFormat="1" applyFont="1" applyFill="1" applyBorder="1" applyAlignment="1">
      <alignment horizontal="center" vertical="center" wrapText="1"/>
    </xf>
    <xf numFmtId="4" fontId="1" fillId="11" borderId="42" xfId="0" applyNumberFormat="1" applyFont="1" applyFill="1" applyBorder="1" applyAlignment="1">
      <alignment horizontal="center" vertical="center" wrapText="1"/>
    </xf>
    <xf numFmtId="4" fontId="1" fillId="11" borderId="23" xfId="0" applyNumberFormat="1" applyFont="1" applyFill="1" applyBorder="1" applyAlignment="1">
      <alignment horizontal="center" vertical="center" wrapText="1"/>
    </xf>
    <xf numFmtId="0" fontId="7" fillId="0" borderId="1" xfId="0" applyFont="1" applyBorder="1" applyAlignment="1" applyProtection="1">
      <alignment horizontal="center" vertical="top" wrapText="1"/>
      <protection locked="0"/>
    </xf>
  </cellXfs>
  <cellStyles count="4">
    <cellStyle name="Koma" xfId="1" builtinId="3"/>
    <cellStyle name="Normaallaad" xfId="0" builtinId="0"/>
    <cellStyle name="Normaallaad 2" xfId="2"/>
    <cellStyle name="Protsent" xfId="3" builtinId="5"/>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J29"/>
  <sheetViews>
    <sheetView tabSelected="1" zoomScaleNormal="100" workbookViewId="0">
      <selection activeCell="H17" sqref="H17"/>
    </sheetView>
  </sheetViews>
  <sheetFormatPr defaultRowHeight="12.75" x14ac:dyDescent="0.2"/>
  <cols>
    <col min="1" max="1" width="70.7109375" customWidth="1"/>
    <col min="2" max="4" width="8.7109375" style="4" customWidth="1"/>
    <col min="5" max="5" width="8.7109375" style="2" customWidth="1"/>
    <col min="6" max="6" width="5.7109375" customWidth="1"/>
  </cols>
  <sheetData>
    <row r="1" spans="1:10" ht="13.5" thickBot="1" x14ac:dyDescent="0.25">
      <c r="A1" s="5"/>
      <c r="B1" s="3" t="s">
        <v>62</v>
      </c>
      <c r="C1" s="3" t="s">
        <v>63</v>
      </c>
      <c r="D1" s="3" t="s">
        <v>64</v>
      </c>
      <c r="E1" s="4" t="s">
        <v>114</v>
      </c>
    </row>
    <row r="2" spans="1:10" x14ac:dyDescent="0.2">
      <c r="A2" s="5" t="s">
        <v>121</v>
      </c>
      <c r="B2" s="244" t="s">
        <v>182</v>
      </c>
      <c r="C2" s="245" t="s">
        <v>182</v>
      </c>
      <c r="D2" s="245" t="s">
        <v>182</v>
      </c>
      <c r="E2" s="246" t="s">
        <v>182</v>
      </c>
      <c r="F2" s="241" t="s">
        <v>182</v>
      </c>
    </row>
    <row r="3" spans="1:10" x14ac:dyDescent="0.2">
      <c r="A3" s="294" t="s">
        <v>216</v>
      </c>
      <c r="B3" s="296"/>
      <c r="C3" s="295"/>
      <c r="D3" s="295"/>
      <c r="E3" s="297"/>
      <c r="F3" s="242" t="s">
        <v>191</v>
      </c>
    </row>
    <row r="4" spans="1:10" x14ac:dyDescent="0.2">
      <c r="A4" s="294" t="s">
        <v>222</v>
      </c>
      <c r="B4" s="298">
        <f>B3/30</f>
        <v>0</v>
      </c>
      <c r="C4" s="299">
        <f>C3/30</f>
        <v>0</v>
      </c>
      <c r="D4" s="299">
        <f>D3/30</f>
        <v>0</v>
      </c>
      <c r="E4" s="300">
        <f>E3/30</f>
        <v>0</v>
      </c>
    </row>
    <row r="5" spans="1:10" x14ac:dyDescent="0.2">
      <c r="A5" s="5" t="s">
        <v>68</v>
      </c>
      <c r="B5" s="247"/>
      <c r="C5" s="243"/>
      <c r="D5" s="243"/>
      <c r="E5" s="248"/>
    </row>
    <row r="6" spans="1:10" x14ac:dyDescent="0.2">
      <c r="A6" s="5" t="s">
        <v>67</v>
      </c>
      <c r="B6" s="247"/>
      <c r="C6" s="243"/>
      <c r="D6" s="243"/>
      <c r="E6" s="248"/>
    </row>
    <row r="7" spans="1:10" s="10" customFormat="1" ht="13.5" thickBot="1" x14ac:dyDescent="0.25">
      <c r="A7" s="35" t="s">
        <v>147</v>
      </c>
      <c r="B7" s="249"/>
      <c r="C7" s="250"/>
      <c r="D7" s="250"/>
      <c r="E7" s="251"/>
    </row>
    <row r="8" spans="1:10" s="10" customFormat="1" x14ac:dyDescent="0.2">
      <c r="A8" s="7"/>
      <c r="B8" s="8"/>
      <c r="C8" s="8"/>
      <c r="D8" s="8"/>
      <c r="E8" s="9"/>
    </row>
    <row r="9" spans="1:10" s="5" customFormat="1" x14ac:dyDescent="0.2">
      <c r="B9" s="3"/>
      <c r="C9" s="3"/>
      <c r="D9" s="3"/>
    </row>
    <row r="10" spans="1:10" ht="15" x14ac:dyDescent="0.2">
      <c r="A10" s="6" t="s">
        <v>110</v>
      </c>
      <c r="B10" s="3"/>
      <c r="C10" s="3"/>
      <c r="D10" s="3"/>
    </row>
    <row r="11" spans="1:10" x14ac:dyDescent="0.2">
      <c r="A11" s="348" t="s">
        <v>192</v>
      </c>
      <c r="B11" s="349"/>
      <c r="C11" s="349"/>
      <c r="D11" s="349"/>
      <c r="E11" s="349"/>
    </row>
    <row r="12" spans="1:10" x14ac:dyDescent="0.2">
      <c r="A12" s="347" t="s">
        <v>198</v>
      </c>
      <c r="B12" s="347"/>
      <c r="C12" s="347"/>
      <c r="D12" s="347"/>
      <c r="E12" s="347"/>
    </row>
    <row r="13" spans="1:10" ht="27" customHeight="1" x14ac:dyDescent="0.2">
      <c r="A13" s="347" t="s">
        <v>295</v>
      </c>
      <c r="B13" s="347"/>
      <c r="C13" s="347"/>
      <c r="D13" s="347"/>
      <c r="E13" s="347"/>
      <c r="G13" s="309"/>
      <c r="J13" s="265"/>
    </row>
    <row r="14" spans="1:10" ht="51.95" customHeight="1" x14ac:dyDescent="0.2">
      <c r="A14" s="347" t="s">
        <v>294</v>
      </c>
      <c r="B14" s="347"/>
      <c r="C14" s="347"/>
      <c r="D14" s="347"/>
      <c r="E14" s="347"/>
      <c r="J14" s="265"/>
    </row>
    <row r="15" spans="1:10" x14ac:dyDescent="0.2">
      <c r="A15" s="348" t="s">
        <v>199</v>
      </c>
      <c r="B15" s="349"/>
      <c r="C15" s="349"/>
      <c r="D15" s="349"/>
      <c r="E15" s="349"/>
    </row>
    <row r="16" spans="1:10" x14ac:dyDescent="0.2">
      <c r="A16" s="347" t="s">
        <v>193</v>
      </c>
      <c r="B16" s="350"/>
      <c r="C16" s="350"/>
      <c r="D16" s="350"/>
      <c r="E16" s="350"/>
    </row>
    <row r="17" spans="1:5" x14ac:dyDescent="0.2">
      <c r="A17" s="347" t="s">
        <v>220</v>
      </c>
      <c r="B17" s="347"/>
      <c r="C17" s="347"/>
      <c r="D17" s="347"/>
      <c r="E17" s="347"/>
    </row>
    <row r="18" spans="1:5" x14ac:dyDescent="0.2">
      <c r="A18" s="346" t="s">
        <v>219</v>
      </c>
      <c r="B18" s="346"/>
      <c r="C18" s="346"/>
      <c r="D18" s="346"/>
      <c r="E18" s="346"/>
    </row>
    <row r="24" spans="1:5" x14ac:dyDescent="0.2">
      <c r="A24" s="1"/>
    </row>
    <row r="25" spans="1:5" x14ac:dyDescent="0.2">
      <c r="A25" s="1"/>
    </row>
    <row r="26" spans="1:5" x14ac:dyDescent="0.2">
      <c r="A26" s="1"/>
    </row>
    <row r="27" spans="1:5" x14ac:dyDescent="0.2">
      <c r="A27" s="1"/>
    </row>
    <row r="28" spans="1:5" x14ac:dyDescent="0.2">
      <c r="A28" s="1"/>
    </row>
    <row r="29" spans="1:5" x14ac:dyDescent="0.2">
      <c r="A29" s="1"/>
    </row>
  </sheetData>
  <sheetProtection algorithmName="SHA-512" hashValue="MqVVEVe16Pq2SXXpUzGchDQm4NO1mf35wBgkIZq4tIi+2V1GAWo0T6r5zgJJ0KYDuzaMxp2nXhOxkKgFEdcf2g==" saltValue="aydd8LYTeUhPdyN2yWJTEQ==" spinCount="100000" sheet="1"/>
  <protectedRanges>
    <protectedRange password="C819" sqref="B2:E7" name="Range1"/>
  </protectedRanges>
  <mergeCells count="8">
    <mergeCell ref="A18:E18"/>
    <mergeCell ref="A17:E17"/>
    <mergeCell ref="A11:E11"/>
    <mergeCell ref="A12:E12"/>
    <mergeCell ref="A13:E13"/>
    <mergeCell ref="A14:E14"/>
    <mergeCell ref="A16:E16"/>
    <mergeCell ref="A15:E15"/>
  </mergeCells>
  <phoneticPr fontId="2" type="noConversion"/>
  <dataValidations count="3">
    <dataValidation type="whole" allowBlank="1" showInputMessage="1" showErrorMessage="1" error="Summa saab olla ainult täisarv vahemikus 1-100" sqref="B5:E7">
      <formula1>1</formula1>
      <formula2>100</formula2>
    </dataValidation>
    <dataValidation type="list" allowBlank="1" showInputMessage="1" showErrorMessage="1" error="valik saab olla ainult &quot;jah&quot; või &quot;ei&quot;" promptTitle="Sisestada valikväärtus " sqref="B2:E2">
      <formula1>$F$2:$F$3</formula1>
    </dataValidation>
    <dataValidation allowBlank="1" showInputMessage="1" showErrorMessage="1" error="valik saab olla ainult &quot;jah&quot; või &quot;ei&quot;" promptTitle="Sisestada valikväärtus " sqref="B3:E3"/>
  </dataValidations>
  <pageMargins left="0.75" right="0.75" top="0.98425196850393704" bottom="0.98425196850393704" header="0" footer="0"/>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BW36"/>
  <sheetViews>
    <sheetView zoomScaleNormal="100" zoomScaleSheetLayoutView="130" workbookViewId="0">
      <pane xSplit="4" ySplit="11" topLeftCell="E12" activePane="bottomRight" state="frozen"/>
      <selection pane="topRight" activeCell="E1" sqref="E1"/>
      <selection pane="bottomLeft" activeCell="A12" sqref="A12"/>
      <selection pane="bottomRight" activeCell="F1" sqref="F1"/>
    </sheetView>
  </sheetViews>
  <sheetFormatPr defaultColWidth="9.140625" defaultRowHeight="11.25" x14ac:dyDescent="0.2"/>
  <cols>
    <col min="1" max="1" width="3.5703125" style="16" customWidth="1"/>
    <col min="2" max="3" width="13.5703125" style="16" customWidth="1"/>
    <col min="4" max="4" width="23.5703125" style="31" customWidth="1"/>
    <col min="5" max="5" width="6.5703125" style="33" customWidth="1"/>
    <col min="6" max="17" width="10.7109375" style="16" customWidth="1"/>
    <col min="18" max="18" width="11.7109375" style="32" customWidth="1"/>
    <col min="19" max="22" width="11.7109375" style="16" customWidth="1"/>
    <col min="23" max="40" width="5.7109375" style="16" hidden="1" customWidth="1"/>
    <col min="41" max="41" width="9.140625" style="16" hidden="1" customWidth="1"/>
    <col min="42" max="16384" width="9.140625" style="16"/>
  </cols>
  <sheetData>
    <row r="1" spans="1:75" ht="23.25" thickBot="1" x14ac:dyDescent="0.25">
      <c r="A1" s="200" t="s">
        <v>122</v>
      </c>
      <c r="B1" s="357" t="s">
        <v>137</v>
      </c>
      <c r="C1" s="358"/>
      <c r="D1" s="359"/>
      <c r="E1" s="232" t="s">
        <v>128</v>
      </c>
      <c r="F1" s="223">
        <f>Rahavood!B2</f>
        <v>43466</v>
      </c>
      <c r="G1" s="201">
        <f>Rahavood!C2</f>
        <v>43498</v>
      </c>
      <c r="H1" s="201">
        <f>Rahavood!D2</f>
        <v>43530</v>
      </c>
      <c r="I1" s="201">
        <f>Rahavood!E2</f>
        <v>43562</v>
      </c>
      <c r="J1" s="201">
        <f>Rahavood!F2</f>
        <v>43594</v>
      </c>
      <c r="K1" s="201">
        <f>Rahavood!G2</f>
        <v>43626</v>
      </c>
      <c r="L1" s="201">
        <f>Rahavood!H2</f>
        <v>43658</v>
      </c>
      <c r="M1" s="201">
        <f>Rahavood!I2</f>
        <v>43690</v>
      </c>
      <c r="N1" s="201">
        <f>Rahavood!J2</f>
        <v>43722</v>
      </c>
      <c r="O1" s="201">
        <f>Rahavood!K2</f>
        <v>43754</v>
      </c>
      <c r="P1" s="201">
        <f>Rahavood!L2</f>
        <v>43786</v>
      </c>
      <c r="Q1" s="201">
        <f>Rahavood!M2</f>
        <v>43818</v>
      </c>
      <c r="R1" s="239" t="str">
        <f>Rahavood!N2</f>
        <v>2019 a.</v>
      </c>
      <c r="S1" s="240" t="str">
        <f>Rahavood!O2</f>
        <v>2020.a.</v>
      </c>
      <c r="T1" s="240" t="str">
        <f>Rahavood!P2</f>
        <v>2021.a.</v>
      </c>
      <c r="U1" s="240" t="str">
        <f>Rahavood!Q2</f>
        <v>2022.a.</v>
      </c>
      <c r="V1" s="240" t="str">
        <f>Rahavood!R2</f>
        <v>2023.a.</v>
      </c>
      <c r="W1" s="12"/>
      <c r="X1" s="13" t="s">
        <v>158</v>
      </c>
      <c r="Y1" s="14">
        <f>Rahavood!B2</f>
        <v>43466</v>
      </c>
      <c r="Z1" s="14">
        <f>Rahavood!C2</f>
        <v>43498</v>
      </c>
      <c r="AA1" s="14">
        <f>Rahavood!D2</f>
        <v>43530</v>
      </c>
      <c r="AB1" s="14">
        <f>Rahavood!E2</f>
        <v>43562</v>
      </c>
      <c r="AC1" s="14">
        <f>Rahavood!F2</f>
        <v>43594</v>
      </c>
      <c r="AD1" s="14">
        <f>Rahavood!G2</f>
        <v>43626</v>
      </c>
      <c r="AE1" s="14">
        <f>Rahavood!H2</f>
        <v>43658</v>
      </c>
      <c r="AF1" s="14">
        <f>Rahavood!I2</f>
        <v>43690</v>
      </c>
      <c r="AG1" s="14">
        <f>Rahavood!J2</f>
        <v>43722</v>
      </c>
      <c r="AH1" s="14">
        <f>Rahavood!K2</f>
        <v>43754</v>
      </c>
      <c r="AI1" s="14">
        <f>Rahavood!L2</f>
        <v>43786</v>
      </c>
      <c r="AJ1" s="14">
        <f>Rahavood!M2</f>
        <v>43818</v>
      </c>
      <c r="AK1" s="15" t="str">
        <f>Rahavood!N2</f>
        <v>2019 a.</v>
      </c>
      <c r="AL1" s="15" t="str">
        <f>Rahavood!O2</f>
        <v>2020.a.</v>
      </c>
      <c r="AM1" s="15" t="str">
        <f>Rahavood!P2</f>
        <v>2021.a.</v>
      </c>
      <c r="AN1" s="15" t="str">
        <f>Rahavood!R2</f>
        <v>2023.a.</v>
      </c>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row>
    <row r="2" spans="1:75" hidden="1" x14ac:dyDescent="0.2">
      <c r="A2" s="202"/>
      <c r="B2" s="196" t="s">
        <v>184</v>
      </c>
      <c r="C2" s="196"/>
      <c r="D2" s="197"/>
      <c r="E2" s="233">
        <f>E12+E17+E22+E27+E32</f>
        <v>67</v>
      </c>
      <c r="F2" s="224">
        <f>F12+F17+F22+F27+F32</f>
        <v>0</v>
      </c>
      <c r="G2" s="198">
        <f>G12+G17+G22+G27+G32</f>
        <v>0</v>
      </c>
      <c r="H2" s="198">
        <f>H12+H17+H22+H27+H32</f>
        <v>0</v>
      </c>
      <c r="I2" s="198">
        <f>I12+I17+I22+I27+I32</f>
        <v>0</v>
      </c>
      <c r="J2" s="198">
        <f t="shared" ref="J2:Q2" si="0">J12+J17+J22+J27+J32</f>
        <v>0</v>
      </c>
      <c r="K2" s="198">
        <f t="shared" si="0"/>
        <v>0</v>
      </c>
      <c r="L2" s="198">
        <f t="shared" si="0"/>
        <v>0</v>
      </c>
      <c r="M2" s="198">
        <f t="shared" si="0"/>
        <v>0</v>
      </c>
      <c r="N2" s="198">
        <f t="shared" si="0"/>
        <v>0</v>
      </c>
      <c r="O2" s="198">
        <f t="shared" si="0"/>
        <v>0</v>
      </c>
      <c r="P2" s="198">
        <f t="shared" si="0"/>
        <v>0</v>
      </c>
      <c r="Q2" s="198">
        <f t="shared" si="0"/>
        <v>0</v>
      </c>
      <c r="R2" s="199">
        <f>SUM(F2:Q2)</f>
        <v>0</v>
      </c>
      <c r="S2" s="198">
        <f>S12+S17+S22+S27+S32</f>
        <v>0</v>
      </c>
      <c r="T2" s="198">
        <f>T12+T17+T22+T27+T32</f>
        <v>0</v>
      </c>
      <c r="U2" s="198">
        <f>U12+U17+U22+U27+U32</f>
        <v>0</v>
      </c>
      <c r="V2" s="203">
        <f>V12+V17+V22+V27+V32</f>
        <v>0</v>
      </c>
      <c r="X2" s="16">
        <f>IF($B16=9%,E16-E16*E13,0)</f>
        <v>0</v>
      </c>
      <c r="Y2" s="16">
        <f t="shared" ref="Y2:AJ2" si="1">IF($B16=9%,F16-F16*F13,0)</f>
        <v>0</v>
      </c>
      <c r="Z2" s="16">
        <f t="shared" si="1"/>
        <v>0</v>
      </c>
      <c r="AA2" s="16">
        <f t="shared" si="1"/>
        <v>0</v>
      </c>
      <c r="AB2" s="16">
        <f t="shared" si="1"/>
        <v>0</v>
      </c>
      <c r="AC2" s="16">
        <f t="shared" si="1"/>
        <v>0</v>
      </c>
      <c r="AD2" s="16">
        <f t="shared" si="1"/>
        <v>0</v>
      </c>
      <c r="AE2" s="16">
        <f t="shared" si="1"/>
        <v>0</v>
      </c>
      <c r="AF2" s="16">
        <f t="shared" si="1"/>
        <v>0</v>
      </c>
      <c r="AG2" s="16">
        <f t="shared" si="1"/>
        <v>0</v>
      </c>
      <c r="AH2" s="16">
        <f t="shared" si="1"/>
        <v>0</v>
      </c>
      <c r="AI2" s="16">
        <f t="shared" si="1"/>
        <v>0</v>
      </c>
      <c r="AJ2" s="16">
        <f t="shared" si="1"/>
        <v>0</v>
      </c>
      <c r="AK2" s="16">
        <f>SUM(Y2:AJ2)</f>
        <v>0</v>
      </c>
      <c r="AL2" s="16">
        <f>IF($B16=9%,S16-S16*S13,0)</f>
        <v>0</v>
      </c>
      <c r="AM2" s="16">
        <f>IF(B16=9%,T16-T16*T13,0)</f>
        <v>0</v>
      </c>
      <c r="AN2" s="16">
        <f>IF(B16=9%,U16-U16*U13,0)</f>
        <v>0</v>
      </c>
      <c r="AO2" s="16">
        <f>IF(C16=9%,V16-V16*V13,0)</f>
        <v>0</v>
      </c>
    </row>
    <row r="3" spans="1:75" hidden="1" x14ac:dyDescent="0.2">
      <c r="A3" s="204"/>
      <c r="B3" s="17" t="s">
        <v>185</v>
      </c>
      <c r="C3" s="17"/>
      <c r="D3" s="18"/>
      <c r="E3" s="234">
        <f t="shared" ref="E3:V3" si="2">E16+E21+E26+E31+E36</f>
        <v>77500</v>
      </c>
      <c r="F3" s="225">
        <f>F16+F21+F26+F31+F36</f>
        <v>0</v>
      </c>
      <c r="G3" s="19">
        <f t="shared" si="2"/>
        <v>0</v>
      </c>
      <c r="H3" s="19">
        <f t="shared" si="2"/>
        <v>0</v>
      </c>
      <c r="I3" s="19">
        <f t="shared" si="2"/>
        <v>0</v>
      </c>
      <c r="J3" s="19">
        <f t="shared" si="2"/>
        <v>0</v>
      </c>
      <c r="K3" s="19">
        <f t="shared" si="2"/>
        <v>0</v>
      </c>
      <c r="L3" s="19">
        <f t="shared" si="2"/>
        <v>0</v>
      </c>
      <c r="M3" s="19">
        <f t="shared" si="2"/>
        <v>0</v>
      </c>
      <c r="N3" s="19">
        <f t="shared" si="2"/>
        <v>0</v>
      </c>
      <c r="O3" s="19">
        <f t="shared" si="2"/>
        <v>0</v>
      </c>
      <c r="P3" s="19">
        <f t="shared" si="2"/>
        <v>0</v>
      </c>
      <c r="Q3" s="19">
        <f t="shared" si="2"/>
        <v>0</v>
      </c>
      <c r="R3" s="19">
        <f>R16+R21+R26+R31+R36</f>
        <v>0</v>
      </c>
      <c r="S3" s="19">
        <f t="shared" si="2"/>
        <v>0</v>
      </c>
      <c r="T3" s="19">
        <f t="shared" si="2"/>
        <v>0</v>
      </c>
      <c r="U3" s="19">
        <f t="shared" si="2"/>
        <v>0</v>
      </c>
      <c r="V3" s="205">
        <f t="shared" si="2"/>
        <v>0</v>
      </c>
      <c r="X3" s="16">
        <f>IF($B21=9%,E21-E21*E18,0)</f>
        <v>0</v>
      </c>
      <c r="Y3" s="16">
        <f t="shared" ref="Y3:AJ3" si="3">IF($B21=9%,F21-F21*F18,0)</f>
        <v>0</v>
      </c>
      <c r="Z3" s="16">
        <f t="shared" si="3"/>
        <v>0</v>
      </c>
      <c r="AA3" s="16">
        <f t="shared" si="3"/>
        <v>0</v>
      </c>
      <c r="AB3" s="16">
        <f t="shared" si="3"/>
        <v>0</v>
      </c>
      <c r="AC3" s="16">
        <f t="shared" si="3"/>
        <v>0</v>
      </c>
      <c r="AD3" s="16">
        <f t="shared" si="3"/>
        <v>0</v>
      </c>
      <c r="AE3" s="16">
        <f t="shared" si="3"/>
        <v>0</v>
      </c>
      <c r="AF3" s="16">
        <f t="shared" si="3"/>
        <v>0</v>
      </c>
      <c r="AG3" s="16">
        <f t="shared" si="3"/>
        <v>0</v>
      </c>
      <c r="AH3" s="16">
        <f t="shared" si="3"/>
        <v>0</v>
      </c>
      <c r="AI3" s="16">
        <f t="shared" si="3"/>
        <v>0</v>
      </c>
      <c r="AJ3" s="16">
        <f t="shared" si="3"/>
        <v>0</v>
      </c>
      <c r="AK3" s="16">
        <f>SUM(Y3:AJ3)</f>
        <v>0</v>
      </c>
      <c r="AL3" s="16">
        <f>IF($B21=9%,S21-S21*S18,0)</f>
        <v>0</v>
      </c>
      <c r="AM3" s="16">
        <f>IF($B21=9%,T21-T21*T18,0)</f>
        <v>0</v>
      </c>
      <c r="AN3" s="16">
        <f>IF($B21=9%,V21-V21*V18,0)</f>
        <v>0</v>
      </c>
      <c r="AO3" s="16">
        <f>IF($B21=9%,W21-W21*W18,0)</f>
        <v>0</v>
      </c>
    </row>
    <row r="4" spans="1:75" hidden="1" x14ac:dyDescent="0.2">
      <c r="A4" s="204"/>
      <c r="B4" s="17" t="s">
        <v>186</v>
      </c>
      <c r="C4" s="17"/>
      <c r="D4" s="18"/>
      <c r="E4" s="234">
        <f>ROUND(E3/E2,0)</f>
        <v>1157</v>
      </c>
      <c r="F4" s="225">
        <f t="shared" ref="F4:V4" si="4">IF(F2&gt;0,ROUND(F3/F2,0),0)</f>
        <v>0</v>
      </c>
      <c r="G4" s="19">
        <f t="shared" si="4"/>
        <v>0</v>
      </c>
      <c r="H4" s="19">
        <f t="shared" si="4"/>
        <v>0</v>
      </c>
      <c r="I4" s="19">
        <f t="shared" si="4"/>
        <v>0</v>
      </c>
      <c r="J4" s="19">
        <f t="shared" si="4"/>
        <v>0</v>
      </c>
      <c r="K4" s="19">
        <f t="shared" si="4"/>
        <v>0</v>
      </c>
      <c r="L4" s="19">
        <f t="shared" si="4"/>
        <v>0</v>
      </c>
      <c r="M4" s="19">
        <f t="shared" si="4"/>
        <v>0</v>
      </c>
      <c r="N4" s="19">
        <f t="shared" si="4"/>
        <v>0</v>
      </c>
      <c r="O4" s="19">
        <f t="shared" si="4"/>
        <v>0</v>
      </c>
      <c r="P4" s="19">
        <f t="shared" si="4"/>
        <v>0</v>
      </c>
      <c r="Q4" s="19">
        <f t="shared" si="4"/>
        <v>0</v>
      </c>
      <c r="R4" s="20">
        <f>IF(R2&gt;0,ROUND(R3/R2,0),0)</f>
        <v>0</v>
      </c>
      <c r="S4" s="19">
        <f t="shared" si="4"/>
        <v>0</v>
      </c>
      <c r="T4" s="19">
        <f t="shared" si="4"/>
        <v>0</v>
      </c>
      <c r="U4" s="19">
        <f t="shared" si="4"/>
        <v>0</v>
      </c>
      <c r="V4" s="205">
        <f t="shared" si="4"/>
        <v>0</v>
      </c>
      <c r="X4" s="16">
        <f t="shared" ref="X4:AJ4" si="5">IF($B26=9%,E26-E26*E23,0)</f>
        <v>0</v>
      </c>
      <c r="Y4" s="16">
        <f t="shared" si="5"/>
        <v>0</v>
      </c>
      <c r="Z4" s="16">
        <f t="shared" si="5"/>
        <v>0</v>
      </c>
      <c r="AA4" s="16">
        <f t="shared" si="5"/>
        <v>0</v>
      </c>
      <c r="AB4" s="16">
        <f t="shared" si="5"/>
        <v>0</v>
      </c>
      <c r="AC4" s="16">
        <f t="shared" si="5"/>
        <v>0</v>
      </c>
      <c r="AD4" s="16">
        <f t="shared" si="5"/>
        <v>0</v>
      </c>
      <c r="AE4" s="16">
        <f t="shared" si="5"/>
        <v>0</v>
      </c>
      <c r="AF4" s="16">
        <f t="shared" si="5"/>
        <v>0</v>
      </c>
      <c r="AG4" s="16">
        <f t="shared" si="5"/>
        <v>0</v>
      </c>
      <c r="AH4" s="16">
        <f t="shared" si="5"/>
        <v>0</v>
      </c>
      <c r="AI4" s="16">
        <f t="shared" si="5"/>
        <v>0</v>
      </c>
      <c r="AJ4" s="16">
        <f t="shared" si="5"/>
        <v>0</v>
      </c>
      <c r="AK4" s="16">
        <f>SUM(Y4:AJ4)</f>
        <v>0</v>
      </c>
      <c r="AL4" s="16">
        <f>IF($B26=9%,S26-S26*S23,0)</f>
        <v>0</v>
      </c>
      <c r="AM4" s="16">
        <f>IF($B26=9%,T26-T26*T23,0)</f>
        <v>0</v>
      </c>
      <c r="AN4" s="16">
        <f>IF($B26=9%,V26-V26*V23,0)</f>
        <v>0</v>
      </c>
      <c r="AO4" s="16">
        <f>IF($B26=9%,W26-W26*W23,0)</f>
        <v>0</v>
      </c>
    </row>
    <row r="5" spans="1:75" hidden="1" x14ac:dyDescent="0.2">
      <c r="A5" s="204"/>
      <c r="B5" s="17" t="s">
        <v>187</v>
      </c>
      <c r="C5" s="17"/>
      <c r="D5" s="18"/>
      <c r="E5" s="234">
        <f>E12*E15+E17*E20+E22*E25+E27*E30+E32*E35</f>
        <v>37900</v>
      </c>
      <c r="F5" s="225">
        <f t="shared" ref="F5:S5" si="6">ROUND(F12*F15+F17*F20+F22*F25+F27*F30+F32*F35,0)</f>
        <v>0</v>
      </c>
      <c r="G5" s="19">
        <f>ROUND(G12*G15+G17*G20+G22*G25+G27*G30+G32*G35,0)</f>
        <v>0</v>
      </c>
      <c r="H5" s="19">
        <f t="shared" si="6"/>
        <v>0</v>
      </c>
      <c r="I5" s="19">
        <f t="shared" si="6"/>
        <v>0</v>
      </c>
      <c r="J5" s="19">
        <f t="shared" si="6"/>
        <v>0</v>
      </c>
      <c r="K5" s="19">
        <f t="shared" si="6"/>
        <v>0</v>
      </c>
      <c r="L5" s="19">
        <f t="shared" si="6"/>
        <v>0</v>
      </c>
      <c r="M5" s="19">
        <f t="shared" si="6"/>
        <v>0</v>
      </c>
      <c r="N5" s="19">
        <f t="shared" si="6"/>
        <v>0</v>
      </c>
      <c r="O5" s="19">
        <f t="shared" si="6"/>
        <v>0</v>
      </c>
      <c r="P5" s="19">
        <f t="shared" si="6"/>
        <v>0</v>
      </c>
      <c r="Q5" s="19">
        <f t="shared" si="6"/>
        <v>0</v>
      </c>
      <c r="R5" s="19">
        <f>SUM(F5:Q5)</f>
        <v>0</v>
      </c>
      <c r="S5" s="19">
        <f t="shared" si="6"/>
        <v>0</v>
      </c>
      <c r="T5" s="19">
        <f>T12*T15+T17*T20+T22*T25+T27*T30+T32*T35</f>
        <v>0</v>
      </c>
      <c r="U5" s="19">
        <f>U12*U15+U17*U20+U22*U25+U27*U30+U32*U35</f>
        <v>0</v>
      </c>
      <c r="V5" s="205">
        <f>V12*V15+V17*V20+V22*V25+V27*V30+V32*V35</f>
        <v>0</v>
      </c>
      <c r="X5" s="16">
        <f>IF($B31=9%,E31-E31*E28,0)</f>
        <v>0</v>
      </c>
      <c r="Y5" s="16">
        <f>IF($B31=9%,F31-F31*F28,0)</f>
        <v>0</v>
      </c>
      <c r="Z5" s="16">
        <f t="shared" ref="Z5:AJ5" si="7">IF($B31=9%,G31-G31*G28,0)</f>
        <v>0</v>
      </c>
      <c r="AA5" s="16">
        <f t="shared" si="7"/>
        <v>0</v>
      </c>
      <c r="AB5" s="16">
        <f t="shared" si="7"/>
        <v>0</v>
      </c>
      <c r="AC5" s="16">
        <f t="shared" si="7"/>
        <v>0</v>
      </c>
      <c r="AD5" s="16">
        <f t="shared" si="7"/>
        <v>0</v>
      </c>
      <c r="AE5" s="16">
        <f t="shared" si="7"/>
        <v>0</v>
      </c>
      <c r="AF5" s="16">
        <f t="shared" si="7"/>
        <v>0</v>
      </c>
      <c r="AG5" s="16">
        <f t="shared" si="7"/>
        <v>0</v>
      </c>
      <c r="AH5" s="16">
        <f t="shared" si="7"/>
        <v>0</v>
      </c>
      <c r="AI5" s="16">
        <f t="shared" si="7"/>
        <v>0</v>
      </c>
      <c r="AJ5" s="16">
        <f t="shared" si="7"/>
        <v>0</v>
      </c>
      <c r="AK5" s="16">
        <f>SUM(Y5:AJ5)</f>
        <v>0</v>
      </c>
      <c r="AL5" s="16">
        <f>IF($B31=9%,S31-S31*S28,0)</f>
        <v>0</v>
      </c>
      <c r="AM5" s="16">
        <f>IF($B31=9%,T31-T31*T28,0)</f>
        <v>0</v>
      </c>
      <c r="AN5" s="16">
        <f>IF($B31=9%,V31-V31*V28,0)</f>
        <v>0</v>
      </c>
      <c r="AO5" s="16">
        <f>IF($B31=9%,W31-W31*W28,0)</f>
        <v>0</v>
      </c>
    </row>
    <row r="6" spans="1:75" hidden="1" x14ac:dyDescent="0.2">
      <c r="A6" s="204"/>
      <c r="B6" s="326" t="s">
        <v>188</v>
      </c>
      <c r="C6" s="17"/>
      <c r="D6" s="18"/>
      <c r="E6" s="234">
        <f>E12*E15*$C16+E17*E20*$C21+E22*E25*$C26+E27*E30*$C31+E32*E35*$C36</f>
        <v>3700</v>
      </c>
      <c r="F6" s="225">
        <f t="shared" ref="F6:P6" si="8">ROUND(F12*F15*$C16+F17*F20*$C21+F22*F25*$C26+F27*F30*$C31+F32*F35*$C36,0)</f>
        <v>0</v>
      </c>
      <c r="G6" s="19">
        <f t="shared" si="8"/>
        <v>0</v>
      </c>
      <c r="H6" s="19">
        <f t="shared" si="8"/>
        <v>0</v>
      </c>
      <c r="I6" s="19">
        <f t="shared" si="8"/>
        <v>0</v>
      </c>
      <c r="J6" s="19">
        <f t="shared" si="8"/>
        <v>0</v>
      </c>
      <c r="K6" s="19">
        <f t="shared" si="8"/>
        <v>0</v>
      </c>
      <c r="L6" s="19">
        <f t="shared" si="8"/>
        <v>0</v>
      </c>
      <c r="M6" s="19">
        <f t="shared" si="8"/>
        <v>0</v>
      </c>
      <c r="N6" s="19">
        <f t="shared" si="8"/>
        <v>0</v>
      </c>
      <c r="O6" s="19">
        <f t="shared" si="8"/>
        <v>0</v>
      </c>
      <c r="P6" s="19">
        <f t="shared" si="8"/>
        <v>0</v>
      </c>
      <c r="Q6" s="19">
        <f>ROUND(Q12*Q15*$C16+Q17*Q20*$C21+Q22*Q25*$C26+Q27*Q30*$C31+Q32*Q35*$C36,0)</f>
        <v>0</v>
      </c>
      <c r="R6" s="311" t="e">
        <f>ROUND(R12*R15*$C16+R17*R20*$C21+R22*R25*$C26+R27*R30*$C31+R32*R35*$C36,0)/12</f>
        <v>#DIV/0!</v>
      </c>
      <c r="S6" s="311">
        <f>ROUND(S12*S15*$C16+S17*S20*$C21+S22*S25*$C26+S27*S30*$C31+S32*S35*$C36,0)/12</f>
        <v>0</v>
      </c>
      <c r="T6" s="311">
        <f>(ROUND(T12*T15*$C16+T17*T20*$C21+T22*T25*$C26+T27*T30*$C31+T32*T35*$C36,0))/12</f>
        <v>0</v>
      </c>
      <c r="U6" s="311">
        <f>(ROUND(U12*U15*$C16+U17*U20*$C21+U22*U25*$C26+U27*U30*$C31+U32*U35*$C36,0))/12</f>
        <v>0</v>
      </c>
      <c r="V6" s="312">
        <f>(ROUND(V12*V15*$C16+V17*V20*$C21+V22*V25*$C26+V27*V30*$C31+V32*V35*$C36,0))/12</f>
        <v>0</v>
      </c>
      <c r="X6" s="16">
        <f t="shared" ref="X6:AJ6" si="9">IF($B36=9%,E36-E36*E33,0)</f>
        <v>0</v>
      </c>
      <c r="Y6" s="16">
        <f t="shared" si="9"/>
        <v>0</v>
      </c>
      <c r="Z6" s="16">
        <f t="shared" si="9"/>
        <v>0</v>
      </c>
      <c r="AA6" s="16">
        <f t="shared" si="9"/>
        <v>0</v>
      </c>
      <c r="AB6" s="16">
        <f t="shared" si="9"/>
        <v>0</v>
      </c>
      <c r="AC6" s="16">
        <f t="shared" si="9"/>
        <v>0</v>
      </c>
      <c r="AD6" s="16">
        <f t="shared" si="9"/>
        <v>0</v>
      </c>
      <c r="AE6" s="16">
        <f t="shared" si="9"/>
        <v>0</v>
      </c>
      <c r="AF6" s="16">
        <f t="shared" si="9"/>
        <v>0</v>
      </c>
      <c r="AG6" s="16">
        <f t="shared" si="9"/>
        <v>0</v>
      </c>
      <c r="AH6" s="16">
        <f t="shared" si="9"/>
        <v>0</v>
      </c>
      <c r="AI6" s="16">
        <f t="shared" si="9"/>
        <v>0</v>
      </c>
      <c r="AJ6" s="16">
        <f t="shared" si="9"/>
        <v>0</v>
      </c>
      <c r="AK6" s="16">
        <f>SUM(Y6:AJ6)</f>
        <v>0</v>
      </c>
      <c r="AL6" s="16">
        <f>IF($B36=9%,S36-S36*S33,0)</f>
        <v>0</v>
      </c>
      <c r="AM6" s="16">
        <f>IF($B36=9%,T36-T36*T33,0)</f>
        <v>0</v>
      </c>
      <c r="AN6" s="16">
        <f>IF($B36=9%,V36-V36*V33,0)</f>
        <v>0</v>
      </c>
      <c r="AO6" s="16">
        <f>IF($B36=9%,W36-W36*W33,0)</f>
        <v>0</v>
      </c>
    </row>
    <row r="7" spans="1:75" hidden="1" x14ac:dyDescent="0.2">
      <c r="A7" s="204"/>
      <c r="B7" s="326" t="s">
        <v>189</v>
      </c>
      <c r="C7" s="17"/>
      <c r="D7" s="18"/>
      <c r="E7" s="234">
        <f t="shared" ref="E7:Q7" si="10">E6</f>
        <v>3700</v>
      </c>
      <c r="F7" s="225">
        <f t="shared" si="10"/>
        <v>0</v>
      </c>
      <c r="G7" s="19">
        <f t="shared" si="10"/>
        <v>0</v>
      </c>
      <c r="H7" s="19">
        <f t="shared" si="10"/>
        <v>0</v>
      </c>
      <c r="I7" s="19">
        <f t="shared" si="10"/>
        <v>0</v>
      </c>
      <c r="J7" s="19">
        <f t="shared" si="10"/>
        <v>0</v>
      </c>
      <c r="K7" s="19">
        <f t="shared" si="10"/>
        <v>0</v>
      </c>
      <c r="L7" s="19">
        <f t="shared" si="10"/>
        <v>0</v>
      </c>
      <c r="M7" s="19">
        <f t="shared" si="10"/>
        <v>0</v>
      </c>
      <c r="N7" s="19">
        <f t="shared" si="10"/>
        <v>0</v>
      </c>
      <c r="O7" s="19">
        <f t="shared" si="10"/>
        <v>0</v>
      </c>
      <c r="P7" s="19">
        <f t="shared" si="10"/>
        <v>0</v>
      </c>
      <c r="Q7" s="19">
        <f t="shared" si="10"/>
        <v>0</v>
      </c>
      <c r="R7" s="327">
        <f>Q7</f>
        <v>0</v>
      </c>
      <c r="S7" s="311">
        <f>S6</f>
        <v>0</v>
      </c>
      <c r="T7" s="311">
        <f>T6</f>
        <v>0</v>
      </c>
      <c r="U7" s="311">
        <f>U6</f>
        <v>0</v>
      </c>
      <c r="V7" s="312">
        <f>V6</f>
        <v>0</v>
      </c>
    </row>
    <row r="8" spans="1:75" s="12" customFormat="1" hidden="1" x14ac:dyDescent="0.2">
      <c r="A8" s="204"/>
      <c r="B8" s="17" t="s">
        <v>190</v>
      </c>
      <c r="C8" s="17"/>
      <c r="D8" s="18"/>
      <c r="E8" s="234">
        <f>E5+E6</f>
        <v>41600</v>
      </c>
      <c r="F8" s="225">
        <f>F5+F6</f>
        <v>0</v>
      </c>
      <c r="G8" s="19">
        <f t="shared" ref="G8:Q8" si="11">G5+G6-F7</f>
        <v>0</v>
      </c>
      <c r="H8" s="19">
        <f t="shared" si="11"/>
        <v>0</v>
      </c>
      <c r="I8" s="19">
        <f t="shared" si="11"/>
        <v>0</v>
      </c>
      <c r="J8" s="19">
        <f t="shared" si="11"/>
        <v>0</v>
      </c>
      <c r="K8" s="19">
        <f t="shared" si="11"/>
        <v>0</v>
      </c>
      <c r="L8" s="19">
        <f t="shared" si="11"/>
        <v>0</v>
      </c>
      <c r="M8" s="19">
        <f t="shared" si="11"/>
        <v>0</v>
      </c>
      <c r="N8" s="19">
        <f t="shared" si="11"/>
        <v>0</v>
      </c>
      <c r="O8" s="19">
        <f t="shared" si="11"/>
        <v>0</v>
      </c>
      <c r="P8" s="19">
        <f t="shared" si="11"/>
        <v>0</v>
      </c>
      <c r="Q8" s="19">
        <f t="shared" si="11"/>
        <v>0</v>
      </c>
      <c r="R8" s="20">
        <f>SUM(F8:Q8)</f>
        <v>0</v>
      </c>
      <c r="S8" s="19">
        <f>S5+S6-Q7</f>
        <v>0</v>
      </c>
      <c r="T8" s="19">
        <f>T5+T6-S7</f>
        <v>0</v>
      </c>
      <c r="U8" s="19">
        <f>U5+U6-T7</f>
        <v>0</v>
      </c>
      <c r="V8" s="205">
        <f>V5+V6-T7</f>
        <v>0</v>
      </c>
      <c r="X8" s="16"/>
      <c r="Y8" s="16"/>
      <c r="Z8" s="16"/>
      <c r="AA8" s="16"/>
      <c r="AB8" s="16"/>
      <c r="AC8" s="16"/>
      <c r="AD8" s="16"/>
      <c r="AE8" s="16"/>
      <c r="AF8" s="16"/>
      <c r="AG8" s="16"/>
      <c r="AH8" s="16"/>
      <c r="AI8" s="16"/>
      <c r="AJ8" s="16"/>
      <c r="AK8" s="16"/>
      <c r="AL8" s="16"/>
      <c r="AM8" s="16"/>
      <c r="AN8" s="16"/>
    </row>
    <row r="9" spans="1:75" s="12" customFormat="1" hidden="1" x14ac:dyDescent="0.2">
      <c r="A9" s="204"/>
      <c r="B9" s="17" t="s">
        <v>156</v>
      </c>
      <c r="C9" s="17"/>
      <c r="D9" s="18"/>
      <c r="E9" s="234">
        <f t="shared" ref="E9:Q9" si="12">SUM(X2:X11)</f>
        <v>0</v>
      </c>
      <c r="F9" s="225">
        <f t="shared" si="12"/>
        <v>0</v>
      </c>
      <c r="G9" s="19">
        <f t="shared" si="12"/>
        <v>0</v>
      </c>
      <c r="H9" s="19">
        <f t="shared" si="12"/>
        <v>0</v>
      </c>
      <c r="I9" s="19">
        <f t="shared" si="12"/>
        <v>0</v>
      </c>
      <c r="J9" s="19">
        <f t="shared" si="12"/>
        <v>0</v>
      </c>
      <c r="K9" s="19">
        <f t="shared" si="12"/>
        <v>0</v>
      </c>
      <c r="L9" s="19">
        <f t="shared" si="12"/>
        <v>0</v>
      </c>
      <c r="M9" s="19">
        <f t="shared" si="12"/>
        <v>0</v>
      </c>
      <c r="N9" s="19">
        <f t="shared" si="12"/>
        <v>0</v>
      </c>
      <c r="O9" s="19">
        <f t="shared" si="12"/>
        <v>0</v>
      </c>
      <c r="P9" s="19">
        <f t="shared" si="12"/>
        <v>0</v>
      </c>
      <c r="Q9" s="19">
        <f t="shared" si="12"/>
        <v>0</v>
      </c>
      <c r="R9" s="20">
        <f>SUM(F9:Q9)</f>
        <v>0</v>
      </c>
      <c r="S9" s="19">
        <f>SUM(AL2:AL11)</f>
        <v>0</v>
      </c>
      <c r="T9" s="19">
        <f>SUM(AM2:AM11)</f>
        <v>0</v>
      </c>
      <c r="U9" s="19">
        <f>SUM(AN2:AN11)</f>
        <v>0</v>
      </c>
      <c r="V9" s="205">
        <f>SUM(AN2:AN11)</f>
        <v>0</v>
      </c>
      <c r="AK9" s="16"/>
    </row>
    <row r="10" spans="1:75" s="12" customFormat="1" hidden="1" x14ac:dyDescent="0.2">
      <c r="A10" s="204"/>
      <c r="B10" s="17" t="s">
        <v>127</v>
      </c>
      <c r="C10" s="17"/>
      <c r="D10" s="18"/>
      <c r="E10" s="234">
        <f t="shared" ref="E10:V10" si="13">E13*E16+E18*E21+E23*E26+E28*E31+E33*E36</f>
        <v>12000</v>
      </c>
      <c r="F10" s="225">
        <f t="shared" si="13"/>
        <v>0</v>
      </c>
      <c r="G10" s="19">
        <f t="shared" si="13"/>
        <v>0</v>
      </c>
      <c r="H10" s="19">
        <f t="shared" si="13"/>
        <v>0</v>
      </c>
      <c r="I10" s="19">
        <f t="shared" si="13"/>
        <v>0</v>
      </c>
      <c r="J10" s="19">
        <f t="shared" si="13"/>
        <v>0</v>
      </c>
      <c r="K10" s="19">
        <f t="shared" si="13"/>
        <v>0</v>
      </c>
      <c r="L10" s="19">
        <f t="shared" si="13"/>
        <v>0</v>
      </c>
      <c r="M10" s="19">
        <f t="shared" si="13"/>
        <v>0</v>
      </c>
      <c r="N10" s="19">
        <f t="shared" si="13"/>
        <v>0</v>
      </c>
      <c r="O10" s="19">
        <f t="shared" si="13"/>
        <v>0</v>
      </c>
      <c r="P10" s="19">
        <f t="shared" si="13"/>
        <v>0</v>
      </c>
      <c r="Q10" s="19">
        <f t="shared" si="13"/>
        <v>0</v>
      </c>
      <c r="R10" s="19" t="e">
        <f>R13*R16+R18*R21+R23*R26+R28*R31+R33*R36</f>
        <v>#DIV/0!</v>
      </c>
      <c r="S10" s="19">
        <f t="shared" si="13"/>
        <v>0</v>
      </c>
      <c r="T10" s="19">
        <f t="shared" si="13"/>
        <v>0</v>
      </c>
      <c r="U10" s="19">
        <f t="shared" si="13"/>
        <v>0</v>
      </c>
      <c r="V10" s="205">
        <f t="shared" si="13"/>
        <v>0</v>
      </c>
      <c r="AK10" s="16"/>
    </row>
    <row r="11" spans="1:75" s="12" customFormat="1" ht="12" hidden="1" thickBot="1" x14ac:dyDescent="0.25">
      <c r="A11" s="206"/>
      <c r="B11" s="21"/>
      <c r="C11" s="21"/>
      <c r="D11" s="22"/>
      <c r="E11" s="235"/>
      <c r="F11" s="226"/>
      <c r="G11" s="23"/>
      <c r="H11" s="23"/>
      <c r="I11" s="23"/>
      <c r="J11" s="23"/>
      <c r="K11" s="23"/>
      <c r="L11" s="23"/>
      <c r="M11" s="23"/>
      <c r="N11" s="23"/>
      <c r="O11" s="23"/>
      <c r="P11" s="23"/>
      <c r="Q11" s="23"/>
      <c r="R11" s="24"/>
      <c r="S11" s="23"/>
      <c r="T11" s="23"/>
      <c r="U11" s="23"/>
      <c r="V11" s="207"/>
      <c r="AK11" s="16"/>
    </row>
    <row r="12" spans="1:75" s="25" customFormat="1" x14ac:dyDescent="0.2">
      <c r="A12" s="360">
        <v>1</v>
      </c>
      <c r="B12" s="363" t="s">
        <v>243</v>
      </c>
      <c r="C12" s="364"/>
      <c r="D12" s="212" t="s">
        <v>124</v>
      </c>
      <c r="E12" s="236">
        <v>2</v>
      </c>
      <c r="F12" s="227"/>
      <c r="G12" s="227"/>
      <c r="H12" s="227"/>
      <c r="I12" s="227"/>
      <c r="J12" s="227"/>
      <c r="K12" s="227"/>
      <c r="L12" s="227"/>
      <c r="M12" s="227"/>
      <c r="N12" s="227"/>
      <c r="O12" s="227"/>
      <c r="P12" s="227"/>
      <c r="Q12" s="227"/>
      <c r="R12" s="216">
        <f>SUM(F12:Q12)</f>
        <v>0</v>
      </c>
      <c r="S12" s="213"/>
      <c r="T12" s="213"/>
      <c r="U12" s="213"/>
      <c r="V12" s="214"/>
    </row>
    <row r="13" spans="1:75" s="25" customFormat="1" x14ac:dyDescent="0.2">
      <c r="A13" s="361"/>
      <c r="B13" s="365"/>
      <c r="C13" s="365"/>
      <c r="D13" s="26" t="s">
        <v>112</v>
      </c>
      <c r="E13" s="237">
        <v>0.5</v>
      </c>
      <c r="F13" s="228"/>
      <c r="G13" s="228"/>
      <c r="H13" s="228"/>
      <c r="I13" s="228"/>
      <c r="J13" s="228"/>
      <c r="K13" s="228"/>
      <c r="L13" s="228"/>
      <c r="M13" s="228"/>
      <c r="N13" s="228"/>
      <c r="O13" s="228"/>
      <c r="P13" s="228"/>
      <c r="Q13" s="228"/>
      <c r="R13" s="128" t="e">
        <f>AVERAGE(F13:Q13)</f>
        <v>#DIV/0!</v>
      </c>
      <c r="S13" s="127"/>
      <c r="T13" s="127"/>
      <c r="U13" s="127"/>
      <c r="V13" s="208"/>
    </row>
    <row r="14" spans="1:75" s="25" customFormat="1" x14ac:dyDescent="0.2">
      <c r="A14" s="361"/>
      <c r="B14" s="365"/>
      <c r="C14" s="365"/>
      <c r="D14" s="27" t="s">
        <v>129</v>
      </c>
      <c r="E14" s="234">
        <v>12000</v>
      </c>
      <c r="F14" s="229"/>
      <c r="G14" s="229"/>
      <c r="H14" s="229"/>
      <c r="I14" s="229"/>
      <c r="J14" s="229"/>
      <c r="K14" s="229"/>
      <c r="L14" s="229"/>
      <c r="M14" s="229"/>
      <c r="N14" s="229"/>
      <c r="O14" s="229"/>
      <c r="P14" s="229"/>
      <c r="Q14" s="229"/>
      <c r="R14" s="328" t="e">
        <f>AVERAGE(F14:Q14)</f>
        <v>#DIV/0!</v>
      </c>
      <c r="S14" s="36"/>
      <c r="T14" s="36"/>
      <c r="U14" s="36"/>
      <c r="V14" s="209"/>
    </row>
    <row r="15" spans="1:75" s="25" customFormat="1" ht="36.75" customHeight="1" x14ac:dyDescent="0.2">
      <c r="A15" s="361"/>
      <c r="B15" s="28" t="s">
        <v>125</v>
      </c>
      <c r="C15" s="28" t="s">
        <v>126</v>
      </c>
      <c r="D15" s="27" t="s">
        <v>159</v>
      </c>
      <c r="E15" s="234">
        <v>8000</v>
      </c>
      <c r="F15" s="229"/>
      <c r="G15" s="36"/>
      <c r="H15" s="36"/>
      <c r="I15" s="36"/>
      <c r="J15" s="36"/>
      <c r="K15" s="36"/>
      <c r="L15" s="36"/>
      <c r="M15" s="36"/>
      <c r="N15" s="36"/>
      <c r="O15" s="36"/>
      <c r="P15" s="36"/>
      <c r="Q15" s="36"/>
      <c r="R15" s="36" t="e">
        <f>AVERAGE(F15:Q15)</f>
        <v>#DIV/0!</v>
      </c>
      <c r="S15" s="36"/>
      <c r="T15" s="36"/>
      <c r="U15" s="36"/>
      <c r="V15" s="209"/>
    </row>
    <row r="16" spans="1:75" s="25" customFormat="1" ht="12" thickBot="1" x14ac:dyDescent="0.25">
      <c r="A16" s="362"/>
      <c r="B16" s="258">
        <v>0.2</v>
      </c>
      <c r="C16" s="258">
        <v>0.1</v>
      </c>
      <c r="D16" s="211" t="s">
        <v>244</v>
      </c>
      <c r="E16" s="238">
        <f t="shared" ref="E16:Q16" si="14">E12*E14</f>
        <v>24000</v>
      </c>
      <c r="F16" s="252">
        <f t="shared" si="14"/>
        <v>0</v>
      </c>
      <c r="G16" s="253">
        <f t="shared" si="14"/>
        <v>0</v>
      </c>
      <c r="H16" s="253">
        <f t="shared" si="14"/>
        <v>0</v>
      </c>
      <c r="I16" s="253">
        <f t="shared" si="14"/>
        <v>0</v>
      </c>
      <c r="J16" s="253">
        <f t="shared" si="14"/>
        <v>0</v>
      </c>
      <c r="K16" s="253">
        <f t="shared" si="14"/>
        <v>0</v>
      </c>
      <c r="L16" s="253">
        <f t="shared" si="14"/>
        <v>0</v>
      </c>
      <c r="M16" s="253">
        <f t="shared" si="14"/>
        <v>0</v>
      </c>
      <c r="N16" s="253">
        <f t="shared" si="14"/>
        <v>0</v>
      </c>
      <c r="O16" s="253">
        <f t="shared" si="14"/>
        <v>0</v>
      </c>
      <c r="P16" s="253">
        <f t="shared" si="14"/>
        <v>0</v>
      </c>
      <c r="Q16" s="253">
        <f t="shared" si="14"/>
        <v>0</v>
      </c>
      <c r="R16" s="254">
        <f>SUM(F16:Q16)</f>
        <v>0</v>
      </c>
      <c r="S16" s="253">
        <f>S12*S14</f>
        <v>0</v>
      </c>
      <c r="T16" s="253">
        <f>T12*T14</f>
        <v>0</v>
      </c>
      <c r="U16" s="253">
        <f>U12*U14</f>
        <v>0</v>
      </c>
      <c r="V16" s="255">
        <f>V12*V14</f>
        <v>0</v>
      </c>
    </row>
    <row r="17" spans="1:23" s="25" customFormat="1" x14ac:dyDescent="0.2">
      <c r="A17" s="360">
        <v>2</v>
      </c>
      <c r="B17" s="363" t="s">
        <v>243</v>
      </c>
      <c r="C17" s="364"/>
      <c r="D17" s="212" t="s">
        <v>124</v>
      </c>
      <c r="E17" s="236">
        <v>15</v>
      </c>
      <c r="F17" s="227"/>
      <c r="G17" s="213"/>
      <c r="H17" s="213"/>
      <c r="I17" s="213"/>
      <c r="J17" s="213"/>
      <c r="K17" s="213"/>
      <c r="L17" s="213"/>
      <c r="M17" s="213"/>
      <c r="N17" s="213"/>
      <c r="O17" s="213"/>
      <c r="P17" s="213"/>
      <c r="Q17" s="213"/>
      <c r="R17" s="216">
        <f>SUM(F17:Q17)</f>
        <v>0</v>
      </c>
      <c r="S17" s="215"/>
      <c r="T17" s="215"/>
      <c r="U17" s="215"/>
      <c r="V17" s="217"/>
    </row>
    <row r="18" spans="1:23" s="25" customFormat="1" x14ac:dyDescent="0.2">
      <c r="A18" s="361"/>
      <c r="B18" s="365"/>
      <c r="C18" s="365"/>
      <c r="D18" s="26" t="s">
        <v>112</v>
      </c>
      <c r="E18" s="237">
        <v>0</v>
      </c>
      <c r="F18" s="228"/>
      <c r="G18" s="127"/>
      <c r="H18" s="127"/>
      <c r="I18" s="127"/>
      <c r="J18" s="127"/>
      <c r="K18" s="127"/>
      <c r="L18" s="127"/>
      <c r="M18" s="127"/>
      <c r="N18" s="127"/>
      <c r="O18" s="127"/>
      <c r="P18" s="127"/>
      <c r="Q18" s="127"/>
      <c r="R18" s="128" t="e">
        <f>AVERAGE(F18:Q18)</f>
        <v>#DIV/0!</v>
      </c>
      <c r="S18" s="127"/>
      <c r="T18" s="127"/>
      <c r="U18" s="127"/>
      <c r="V18" s="208"/>
    </row>
    <row r="19" spans="1:23" s="25" customFormat="1" x14ac:dyDescent="0.2">
      <c r="A19" s="361"/>
      <c r="B19" s="365"/>
      <c r="C19" s="365"/>
      <c r="D19" s="27" t="s">
        <v>129</v>
      </c>
      <c r="E19" s="234">
        <v>3000</v>
      </c>
      <c r="F19" s="229"/>
      <c r="G19" s="36"/>
      <c r="H19" s="36"/>
      <c r="I19" s="36"/>
      <c r="J19" s="36"/>
      <c r="K19" s="36"/>
      <c r="L19" s="36"/>
      <c r="M19" s="36"/>
      <c r="N19" s="36"/>
      <c r="O19" s="36"/>
      <c r="P19" s="36"/>
      <c r="Q19" s="36"/>
      <c r="R19" s="329" t="e">
        <f>AVERAGE(F19:Q19)</f>
        <v>#DIV/0!</v>
      </c>
      <c r="S19" s="36"/>
      <c r="T19" s="36"/>
      <c r="U19" s="36"/>
      <c r="V19" s="36"/>
    </row>
    <row r="20" spans="1:23" s="25" customFormat="1" ht="33.75" x14ac:dyDescent="0.2">
      <c r="A20" s="361"/>
      <c r="B20" s="28" t="s">
        <v>125</v>
      </c>
      <c r="C20" s="28" t="s">
        <v>126</v>
      </c>
      <c r="D20" s="27" t="s">
        <v>160</v>
      </c>
      <c r="E20" s="234">
        <v>1400</v>
      </c>
      <c r="F20" s="229"/>
      <c r="G20" s="36"/>
      <c r="H20" s="36"/>
      <c r="I20" s="36"/>
      <c r="J20" s="36"/>
      <c r="K20" s="36"/>
      <c r="L20" s="36"/>
      <c r="M20" s="36"/>
      <c r="N20" s="36"/>
      <c r="O20" s="36"/>
      <c r="P20" s="36"/>
      <c r="Q20" s="36"/>
      <c r="R20" s="328" t="e">
        <f>AVERAGE(F20:Q20)</f>
        <v>#DIV/0!</v>
      </c>
      <c r="S20" s="36"/>
      <c r="T20" s="36"/>
      <c r="U20" s="36"/>
      <c r="V20" s="36"/>
    </row>
    <row r="21" spans="1:23" s="25" customFormat="1" ht="12" thickBot="1" x14ac:dyDescent="0.25">
      <c r="A21" s="362"/>
      <c r="B21" s="258">
        <v>0.2</v>
      </c>
      <c r="C21" s="258">
        <v>0.1</v>
      </c>
      <c r="D21" s="211" t="s">
        <v>245</v>
      </c>
      <c r="E21" s="238">
        <f t="shared" ref="E21:P21" si="15">E17*E19</f>
        <v>45000</v>
      </c>
      <c r="F21" s="252">
        <f t="shared" si="15"/>
        <v>0</v>
      </c>
      <c r="G21" s="253">
        <f t="shared" si="15"/>
        <v>0</v>
      </c>
      <c r="H21" s="253">
        <f t="shared" si="15"/>
        <v>0</v>
      </c>
      <c r="I21" s="253">
        <f t="shared" si="15"/>
        <v>0</v>
      </c>
      <c r="J21" s="253">
        <f t="shared" si="15"/>
        <v>0</v>
      </c>
      <c r="K21" s="253">
        <f t="shared" si="15"/>
        <v>0</v>
      </c>
      <c r="L21" s="253">
        <f t="shared" si="15"/>
        <v>0</v>
      </c>
      <c r="M21" s="253">
        <f t="shared" si="15"/>
        <v>0</v>
      </c>
      <c r="N21" s="253">
        <f t="shared" si="15"/>
        <v>0</v>
      </c>
      <c r="O21" s="253">
        <f t="shared" si="15"/>
        <v>0</v>
      </c>
      <c r="P21" s="253">
        <f t="shared" si="15"/>
        <v>0</v>
      </c>
      <c r="Q21" s="253">
        <f>Q17*Q19</f>
        <v>0</v>
      </c>
      <c r="R21" s="254">
        <f>SUM(F21:Q21)</f>
        <v>0</v>
      </c>
      <c r="S21" s="253">
        <f>S17*S19</f>
        <v>0</v>
      </c>
      <c r="T21" s="253">
        <f>T17*T19</f>
        <v>0</v>
      </c>
      <c r="U21" s="253">
        <f>U17*U19</f>
        <v>0</v>
      </c>
      <c r="V21" s="255">
        <f>V17*V19</f>
        <v>0</v>
      </c>
    </row>
    <row r="22" spans="1:23" x14ac:dyDescent="0.2">
      <c r="A22" s="354">
        <v>3</v>
      </c>
      <c r="B22" s="351"/>
      <c r="C22" s="352"/>
      <c r="D22" s="218" t="s">
        <v>124</v>
      </c>
      <c r="E22" s="236">
        <v>20</v>
      </c>
      <c r="F22" s="231"/>
      <c r="G22" s="221"/>
      <c r="H22" s="221"/>
      <c r="I22" s="221"/>
      <c r="J22" s="221"/>
      <c r="K22" s="221"/>
      <c r="L22" s="221"/>
      <c r="M22" s="221"/>
      <c r="N22" s="221"/>
      <c r="O22" s="221"/>
      <c r="P22" s="221"/>
      <c r="Q22" s="221"/>
      <c r="R22" s="216">
        <f>SUM(F22:Q22)</f>
        <v>0</v>
      </c>
      <c r="S22" s="219"/>
      <c r="T22" s="219"/>
      <c r="U22" s="219"/>
      <c r="V22" s="220"/>
    </row>
    <row r="23" spans="1:23" x14ac:dyDescent="0.2">
      <c r="A23" s="355"/>
      <c r="B23" s="353"/>
      <c r="C23" s="353"/>
      <c r="D23" s="29" t="s">
        <v>112</v>
      </c>
      <c r="E23" s="237">
        <v>0</v>
      </c>
      <c r="F23" s="228"/>
      <c r="G23" s="127"/>
      <c r="H23" s="127"/>
      <c r="I23" s="127"/>
      <c r="J23" s="127"/>
      <c r="K23" s="127"/>
      <c r="L23" s="127"/>
      <c r="M23" s="127"/>
      <c r="N23" s="127"/>
      <c r="O23" s="127"/>
      <c r="P23" s="127"/>
      <c r="Q23" s="127"/>
      <c r="R23" s="128" t="e">
        <f>AVERAGE(F23:Q23)</f>
        <v>#DIV/0!</v>
      </c>
      <c r="S23" s="127"/>
      <c r="T23" s="127"/>
      <c r="U23" s="127"/>
      <c r="V23" s="208"/>
    </row>
    <row r="24" spans="1:23" x14ac:dyDescent="0.2">
      <c r="A24" s="355"/>
      <c r="B24" s="353"/>
      <c r="C24" s="353"/>
      <c r="D24" s="27" t="s">
        <v>129</v>
      </c>
      <c r="E24" s="234">
        <v>350</v>
      </c>
      <c r="F24" s="230"/>
      <c r="G24" s="37"/>
      <c r="H24" s="37"/>
      <c r="I24" s="37"/>
      <c r="J24" s="37"/>
      <c r="K24" s="37"/>
      <c r="L24" s="37"/>
      <c r="M24" s="37"/>
      <c r="N24" s="37"/>
      <c r="O24" s="37"/>
      <c r="P24" s="37"/>
      <c r="Q24" s="37"/>
      <c r="R24" s="329" t="e">
        <f>AVERAGE(F24:Q24)</f>
        <v>#DIV/0!</v>
      </c>
      <c r="S24" s="37"/>
      <c r="T24" s="37"/>
      <c r="U24" s="37"/>
      <c r="V24" s="210"/>
    </row>
    <row r="25" spans="1:23" ht="33.75" x14ac:dyDescent="0.2">
      <c r="A25" s="355"/>
      <c r="B25" s="30" t="s">
        <v>125</v>
      </c>
      <c r="C25" s="30" t="s">
        <v>126</v>
      </c>
      <c r="D25" s="11" t="s">
        <v>160</v>
      </c>
      <c r="E25" s="234">
        <v>0</v>
      </c>
      <c r="F25" s="230"/>
      <c r="G25" s="37"/>
      <c r="H25" s="37"/>
      <c r="I25" s="37"/>
      <c r="J25" s="37"/>
      <c r="K25" s="37"/>
      <c r="L25" s="37"/>
      <c r="M25" s="37"/>
      <c r="N25" s="37"/>
      <c r="O25" s="37"/>
      <c r="P25" s="37"/>
      <c r="Q25" s="37"/>
      <c r="R25" s="328" t="e">
        <f>AVERAGE(F25:Q25)</f>
        <v>#DIV/0!</v>
      </c>
      <c r="S25" s="37"/>
      <c r="T25" s="37"/>
      <c r="U25" s="37"/>
      <c r="V25" s="210"/>
    </row>
    <row r="26" spans="1:23" ht="12" thickBot="1" x14ac:dyDescent="0.25">
      <c r="A26" s="356"/>
      <c r="B26" s="259">
        <v>0.2</v>
      </c>
      <c r="C26" s="259">
        <v>0</v>
      </c>
      <c r="D26" s="211" t="s">
        <v>246</v>
      </c>
      <c r="E26" s="238">
        <f>E22*E24</f>
        <v>7000</v>
      </c>
      <c r="F26" s="252">
        <f>F22*F24</f>
        <v>0</v>
      </c>
      <c r="G26" s="253">
        <f>G22*G24</f>
        <v>0</v>
      </c>
      <c r="H26" s="253">
        <f>H22*H24</f>
        <v>0</v>
      </c>
      <c r="I26" s="253">
        <f>I22*I24</f>
        <v>0</v>
      </c>
      <c r="J26" s="253">
        <f t="shared" ref="J26:P26" si="16">J22*J24</f>
        <v>0</v>
      </c>
      <c r="K26" s="253">
        <f t="shared" si="16"/>
        <v>0</v>
      </c>
      <c r="L26" s="253">
        <f t="shared" si="16"/>
        <v>0</v>
      </c>
      <c r="M26" s="253">
        <f t="shared" si="16"/>
        <v>0</v>
      </c>
      <c r="N26" s="253">
        <f t="shared" si="16"/>
        <v>0</v>
      </c>
      <c r="O26" s="253">
        <f t="shared" si="16"/>
        <v>0</v>
      </c>
      <c r="P26" s="253">
        <f t="shared" si="16"/>
        <v>0</v>
      </c>
      <c r="Q26" s="253">
        <f>Q22*Q24</f>
        <v>0</v>
      </c>
      <c r="R26" s="254">
        <f>SUM(F26:Q26)</f>
        <v>0</v>
      </c>
      <c r="S26" s="253">
        <f>S22*S24</f>
        <v>0</v>
      </c>
      <c r="T26" s="253">
        <f>T22*T24</f>
        <v>0</v>
      </c>
      <c r="U26" s="253">
        <f>U22*U24</f>
        <v>0</v>
      </c>
      <c r="V26" s="255">
        <f>V22*V24</f>
        <v>0</v>
      </c>
    </row>
    <row r="27" spans="1:23" x14ac:dyDescent="0.2">
      <c r="A27" s="354">
        <v>4</v>
      </c>
      <c r="B27" s="351"/>
      <c r="C27" s="352"/>
      <c r="D27" s="218" t="s">
        <v>124</v>
      </c>
      <c r="E27" s="236">
        <v>30</v>
      </c>
      <c r="F27" s="231"/>
      <c r="G27" s="221"/>
      <c r="H27" s="221"/>
      <c r="I27" s="221"/>
      <c r="J27" s="221"/>
      <c r="K27" s="221"/>
      <c r="L27" s="221"/>
      <c r="M27" s="221"/>
      <c r="N27" s="221"/>
      <c r="O27" s="221"/>
      <c r="P27" s="221"/>
      <c r="Q27" s="221"/>
      <c r="R27" s="216">
        <f>SUM(F27:Q27)</f>
        <v>0</v>
      </c>
      <c r="S27" s="219"/>
      <c r="T27" s="219"/>
      <c r="U27" s="219"/>
      <c r="V27" s="220"/>
    </row>
    <row r="28" spans="1:23" x14ac:dyDescent="0.2">
      <c r="A28" s="355"/>
      <c r="B28" s="353"/>
      <c r="C28" s="353"/>
      <c r="D28" s="29" t="s">
        <v>112</v>
      </c>
      <c r="E28" s="237">
        <v>0</v>
      </c>
      <c r="F28" s="228"/>
      <c r="G28" s="127"/>
      <c r="H28" s="127"/>
      <c r="I28" s="127"/>
      <c r="J28" s="127"/>
      <c r="K28" s="127"/>
      <c r="L28" s="127"/>
      <c r="M28" s="127"/>
      <c r="N28" s="127"/>
      <c r="O28" s="127"/>
      <c r="P28" s="127"/>
      <c r="Q28" s="127"/>
      <c r="R28" s="128" t="e">
        <f>AVERAGE(F28:Q28)</f>
        <v>#DIV/0!</v>
      </c>
      <c r="S28" s="127"/>
      <c r="T28" s="127"/>
      <c r="U28" s="127"/>
      <c r="V28" s="208"/>
    </row>
    <row r="29" spans="1:23" x14ac:dyDescent="0.2">
      <c r="A29" s="355"/>
      <c r="B29" s="353"/>
      <c r="C29" s="353"/>
      <c r="D29" s="27" t="s">
        <v>129</v>
      </c>
      <c r="E29" s="234">
        <v>50</v>
      </c>
      <c r="F29" s="230"/>
      <c r="G29" s="37"/>
      <c r="H29" s="37"/>
      <c r="I29" s="37"/>
      <c r="J29" s="37"/>
      <c r="K29" s="37"/>
      <c r="L29" s="37"/>
      <c r="M29" s="37"/>
      <c r="N29" s="37"/>
      <c r="O29" s="37"/>
      <c r="P29" s="37"/>
      <c r="Q29" s="37"/>
      <c r="R29" s="329" t="e">
        <f>AVERAGE(F29:Q29)</f>
        <v>#DIV/0!</v>
      </c>
      <c r="S29" s="37"/>
      <c r="T29" s="37"/>
      <c r="U29" s="37"/>
      <c r="V29" s="210"/>
    </row>
    <row r="30" spans="1:23" ht="33.75" x14ac:dyDescent="0.2">
      <c r="A30" s="355"/>
      <c r="B30" s="30" t="s">
        <v>125</v>
      </c>
      <c r="C30" s="30" t="s">
        <v>126</v>
      </c>
      <c r="D30" s="11" t="s">
        <v>123</v>
      </c>
      <c r="E30" s="234">
        <v>30</v>
      </c>
      <c r="F30" s="230"/>
      <c r="G30" s="37"/>
      <c r="H30" s="37"/>
      <c r="I30" s="37"/>
      <c r="J30" s="37"/>
      <c r="K30" s="37"/>
      <c r="L30" s="37"/>
      <c r="M30" s="37"/>
      <c r="N30" s="37"/>
      <c r="O30" s="37"/>
      <c r="P30" s="37"/>
      <c r="Q30" s="37"/>
      <c r="R30" s="328" t="e">
        <f>AVERAGE(F30:Q30)</f>
        <v>#DIV/0!</v>
      </c>
      <c r="S30" s="37"/>
      <c r="T30" s="37"/>
      <c r="U30" s="37"/>
      <c r="V30" s="210"/>
    </row>
    <row r="31" spans="1:23" ht="12" thickBot="1" x14ac:dyDescent="0.25">
      <c r="A31" s="356"/>
      <c r="B31" s="259">
        <v>0.2</v>
      </c>
      <c r="C31" s="259">
        <v>0</v>
      </c>
      <c r="D31" s="211" t="s">
        <v>247</v>
      </c>
      <c r="E31" s="238">
        <f t="shared" ref="E31:Q31" si="17">E27*E29</f>
        <v>1500</v>
      </c>
      <c r="F31" s="252">
        <f t="shared" si="17"/>
        <v>0</v>
      </c>
      <c r="G31" s="253">
        <f t="shared" si="17"/>
        <v>0</v>
      </c>
      <c r="H31" s="253">
        <f t="shared" si="17"/>
        <v>0</v>
      </c>
      <c r="I31" s="253">
        <f t="shared" si="17"/>
        <v>0</v>
      </c>
      <c r="J31" s="253">
        <f t="shared" si="17"/>
        <v>0</v>
      </c>
      <c r="K31" s="253">
        <f t="shared" si="17"/>
        <v>0</v>
      </c>
      <c r="L31" s="253">
        <f t="shared" si="17"/>
        <v>0</v>
      </c>
      <c r="M31" s="253">
        <f t="shared" si="17"/>
        <v>0</v>
      </c>
      <c r="N31" s="253">
        <f t="shared" si="17"/>
        <v>0</v>
      </c>
      <c r="O31" s="253">
        <f t="shared" si="17"/>
        <v>0</v>
      </c>
      <c r="P31" s="253">
        <f t="shared" si="17"/>
        <v>0</v>
      </c>
      <c r="Q31" s="253">
        <f t="shared" si="17"/>
        <v>0</v>
      </c>
      <c r="R31" s="254">
        <f>SUM(F31:Q31)</f>
        <v>0</v>
      </c>
      <c r="S31" s="253">
        <f>S27*S29</f>
        <v>0</v>
      </c>
      <c r="T31" s="253">
        <f>T27*T29</f>
        <v>0</v>
      </c>
      <c r="U31" s="253">
        <f>U27*U29</f>
        <v>0</v>
      </c>
      <c r="V31" s="255">
        <f>V27*V29</f>
        <v>0</v>
      </c>
    </row>
    <row r="32" spans="1:23" x14ac:dyDescent="0.2">
      <c r="A32" s="354">
        <v>5</v>
      </c>
      <c r="B32" s="351"/>
      <c r="C32" s="352"/>
      <c r="D32" s="218" t="s">
        <v>124</v>
      </c>
      <c r="E32" s="236"/>
      <c r="F32" s="231"/>
      <c r="G32" s="221"/>
      <c r="H32" s="221"/>
      <c r="I32" s="221"/>
      <c r="J32" s="221"/>
      <c r="K32" s="221"/>
      <c r="L32" s="221"/>
      <c r="M32" s="221"/>
      <c r="N32" s="221"/>
      <c r="O32" s="221"/>
      <c r="P32" s="221"/>
      <c r="Q32" s="221"/>
      <c r="R32" s="216">
        <f>SUM(F32:Q32)</f>
        <v>0</v>
      </c>
      <c r="S32" s="221"/>
      <c r="T32" s="221"/>
      <c r="U32" s="221"/>
      <c r="V32" s="222"/>
      <c r="W32" s="184"/>
    </row>
    <row r="33" spans="1:22" x14ac:dyDescent="0.2">
      <c r="A33" s="355"/>
      <c r="B33" s="353"/>
      <c r="C33" s="353"/>
      <c r="D33" s="29" t="s">
        <v>112</v>
      </c>
      <c r="E33" s="237"/>
      <c r="F33" s="228"/>
      <c r="G33" s="127"/>
      <c r="H33" s="127"/>
      <c r="I33" s="127"/>
      <c r="J33" s="127"/>
      <c r="K33" s="127"/>
      <c r="L33" s="127"/>
      <c r="M33" s="127"/>
      <c r="N33" s="127"/>
      <c r="O33" s="127"/>
      <c r="P33" s="127"/>
      <c r="Q33" s="127"/>
      <c r="R33" s="128" t="e">
        <f>AVERAGE(F33:Q33)</f>
        <v>#DIV/0!</v>
      </c>
      <c r="S33" s="127"/>
      <c r="T33" s="127"/>
      <c r="U33" s="127"/>
      <c r="V33" s="208"/>
    </row>
    <row r="34" spans="1:22" x14ac:dyDescent="0.2">
      <c r="A34" s="355"/>
      <c r="B34" s="353"/>
      <c r="C34" s="353"/>
      <c r="D34" s="27" t="s">
        <v>129</v>
      </c>
      <c r="E34" s="234"/>
      <c r="F34" s="230"/>
      <c r="G34" s="37"/>
      <c r="H34" s="37"/>
      <c r="I34" s="37"/>
      <c r="J34" s="37"/>
      <c r="K34" s="37"/>
      <c r="L34" s="37"/>
      <c r="M34" s="37"/>
      <c r="N34" s="37"/>
      <c r="O34" s="37"/>
      <c r="P34" s="37"/>
      <c r="Q34" s="37"/>
      <c r="R34" s="329" t="e">
        <f>AVERAGE(F34:Q34)</f>
        <v>#DIV/0!</v>
      </c>
      <c r="S34" s="37"/>
      <c r="T34" s="37"/>
      <c r="U34" s="37"/>
      <c r="V34" s="210"/>
    </row>
    <row r="35" spans="1:22" ht="33.75" x14ac:dyDescent="0.2">
      <c r="A35" s="355"/>
      <c r="B35" s="30" t="s">
        <v>125</v>
      </c>
      <c r="C35" s="30" t="s">
        <v>126</v>
      </c>
      <c r="D35" s="11" t="s">
        <v>159</v>
      </c>
      <c r="E35" s="234"/>
      <c r="F35" s="230"/>
      <c r="G35" s="37"/>
      <c r="H35" s="37"/>
      <c r="I35" s="37"/>
      <c r="J35" s="37"/>
      <c r="K35" s="37"/>
      <c r="L35" s="37"/>
      <c r="M35" s="37"/>
      <c r="N35" s="37"/>
      <c r="O35" s="37"/>
      <c r="P35" s="37"/>
      <c r="Q35" s="37"/>
      <c r="R35" s="328" t="e">
        <f>AVERAGE(F35:Q35)</f>
        <v>#DIV/0!</v>
      </c>
      <c r="S35" s="37"/>
      <c r="T35" s="37"/>
      <c r="U35" s="37"/>
      <c r="V35" s="210"/>
    </row>
    <row r="36" spans="1:22" ht="12" thickBot="1" x14ac:dyDescent="0.25">
      <c r="A36" s="356"/>
      <c r="B36" s="259">
        <v>0.2</v>
      </c>
      <c r="C36" s="259">
        <v>0</v>
      </c>
      <c r="D36" s="211" t="s">
        <v>248</v>
      </c>
      <c r="E36" s="238">
        <f t="shared" ref="E36:Q36" si="18">E32*E34</f>
        <v>0</v>
      </c>
      <c r="F36" s="252">
        <f t="shared" si="18"/>
        <v>0</v>
      </c>
      <c r="G36" s="253">
        <f t="shared" si="18"/>
        <v>0</v>
      </c>
      <c r="H36" s="253">
        <f t="shared" si="18"/>
        <v>0</v>
      </c>
      <c r="I36" s="253">
        <f t="shared" si="18"/>
        <v>0</v>
      </c>
      <c r="J36" s="253">
        <f t="shared" si="18"/>
        <v>0</v>
      </c>
      <c r="K36" s="253">
        <f t="shared" si="18"/>
        <v>0</v>
      </c>
      <c r="L36" s="253">
        <f t="shared" si="18"/>
        <v>0</v>
      </c>
      <c r="M36" s="253">
        <f t="shared" si="18"/>
        <v>0</v>
      </c>
      <c r="N36" s="253">
        <f t="shared" si="18"/>
        <v>0</v>
      </c>
      <c r="O36" s="253">
        <f t="shared" si="18"/>
        <v>0</v>
      </c>
      <c r="P36" s="253">
        <f t="shared" si="18"/>
        <v>0</v>
      </c>
      <c r="Q36" s="253">
        <f t="shared" si="18"/>
        <v>0</v>
      </c>
      <c r="R36" s="254">
        <f>SUM(F36:Q36)</f>
        <v>0</v>
      </c>
      <c r="S36" s="253">
        <f>S32*S34</f>
        <v>0</v>
      </c>
      <c r="T36" s="253">
        <f>T32*T34</f>
        <v>0</v>
      </c>
      <c r="U36" s="253">
        <f>U32*U34</f>
        <v>0</v>
      </c>
      <c r="V36" s="255">
        <f>V32*V34</f>
        <v>0</v>
      </c>
    </row>
  </sheetData>
  <protectedRanges>
    <protectedRange sqref="R13:R15 R18:R20 R23:R25 R28:R30 R33:R35" name="Range1"/>
  </protectedRanges>
  <mergeCells count="11">
    <mergeCell ref="B27:C29"/>
    <mergeCell ref="A32:A36"/>
    <mergeCell ref="B32:C34"/>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S99"/>
  <sheetViews>
    <sheetView view="pageBreakPreview" topLeftCell="E1" zoomScaleNormal="100" zoomScaleSheetLayoutView="100" workbookViewId="0">
      <selection activeCell="Q25" sqref="Q25"/>
    </sheetView>
  </sheetViews>
  <sheetFormatPr defaultColWidth="9.140625" defaultRowHeight="11.25" x14ac:dyDescent="0.2"/>
  <cols>
    <col min="1" max="1" width="46.140625" style="39" customWidth="1"/>
    <col min="2" max="13" width="10.7109375" style="93" customWidth="1"/>
    <col min="14" max="14" width="12.7109375" style="93" customWidth="1"/>
    <col min="15" max="17" width="12.7109375" style="132" customWidth="1"/>
    <col min="18" max="18" width="12.7109375" style="182" customWidth="1"/>
    <col min="19" max="19" width="7.7109375" style="39" customWidth="1"/>
    <col min="20" max="16384" width="9.140625" style="39"/>
  </cols>
  <sheetData>
    <row r="1" spans="1:18" s="149" customFormat="1" x14ac:dyDescent="0.2">
      <c r="A1" s="148" t="s">
        <v>0</v>
      </c>
      <c r="B1" s="150"/>
      <c r="C1" s="150"/>
      <c r="D1" s="150"/>
      <c r="E1" s="150"/>
      <c r="F1" s="150"/>
      <c r="G1" s="150"/>
      <c r="H1" s="150"/>
      <c r="I1" s="150"/>
      <c r="J1" s="150"/>
      <c r="K1" s="150"/>
      <c r="L1" s="150"/>
      <c r="M1" s="150"/>
      <c r="N1" s="177" t="s">
        <v>50</v>
      </c>
      <c r="O1" s="177" t="s">
        <v>1</v>
      </c>
      <c r="P1" s="177" t="s">
        <v>2</v>
      </c>
      <c r="Q1" s="177" t="s">
        <v>225</v>
      </c>
      <c r="R1" s="177" t="s">
        <v>226</v>
      </c>
    </row>
    <row r="2" spans="1:18" s="175" customFormat="1" x14ac:dyDescent="0.2">
      <c r="A2" s="40"/>
      <c r="B2" s="174">
        <v>43466</v>
      </c>
      <c r="C2" s="174">
        <v>43498</v>
      </c>
      <c r="D2" s="174">
        <v>43530</v>
      </c>
      <c r="E2" s="174">
        <v>43562</v>
      </c>
      <c r="F2" s="174">
        <v>43594</v>
      </c>
      <c r="G2" s="174">
        <v>43626</v>
      </c>
      <c r="H2" s="174">
        <v>43658</v>
      </c>
      <c r="I2" s="174">
        <v>43690</v>
      </c>
      <c r="J2" s="174">
        <v>43722</v>
      </c>
      <c r="K2" s="174">
        <v>43754</v>
      </c>
      <c r="L2" s="174">
        <v>43786</v>
      </c>
      <c r="M2" s="174">
        <v>43818</v>
      </c>
      <c r="N2" s="178" t="s">
        <v>287</v>
      </c>
      <c r="O2" s="178" t="s">
        <v>224</v>
      </c>
      <c r="P2" s="178" t="s">
        <v>223</v>
      </c>
      <c r="Q2" s="178" t="s">
        <v>254</v>
      </c>
      <c r="R2" s="178" t="s">
        <v>288</v>
      </c>
    </row>
    <row r="3" spans="1:18" s="43" customFormat="1" x14ac:dyDescent="0.2">
      <c r="A3" s="41"/>
      <c r="B3" s="42"/>
      <c r="C3" s="42"/>
      <c r="D3" s="42"/>
      <c r="E3" s="42"/>
      <c r="F3" s="42"/>
      <c r="G3" s="42"/>
      <c r="H3" s="42"/>
      <c r="I3" s="42"/>
      <c r="J3" s="42"/>
      <c r="K3" s="42"/>
      <c r="L3" s="42"/>
      <c r="M3" s="42"/>
      <c r="N3" s="179"/>
      <c r="O3" s="179"/>
      <c r="P3" s="179"/>
      <c r="Q3" s="179"/>
      <c r="R3" s="179"/>
    </row>
    <row r="4" spans="1:18" s="47" customFormat="1" x14ac:dyDescent="0.2">
      <c r="A4" s="195" t="s">
        <v>3</v>
      </c>
      <c r="B4" s="44">
        <f>Bilanss!B6</f>
        <v>0</v>
      </c>
      <c r="C4" s="45">
        <f t="shared" ref="C4:L4" si="0">B86</f>
        <v>0</v>
      </c>
      <c r="D4" s="45">
        <f t="shared" si="0"/>
        <v>0</v>
      </c>
      <c r="E4" s="45">
        <f t="shared" si="0"/>
        <v>0</v>
      </c>
      <c r="F4" s="45">
        <f t="shared" si="0"/>
        <v>0</v>
      </c>
      <c r="G4" s="45">
        <f t="shared" si="0"/>
        <v>0</v>
      </c>
      <c r="H4" s="45">
        <f t="shared" si="0"/>
        <v>0</v>
      </c>
      <c r="I4" s="45">
        <f t="shared" si="0"/>
        <v>0</v>
      </c>
      <c r="J4" s="45">
        <f t="shared" si="0"/>
        <v>0</v>
      </c>
      <c r="K4" s="46">
        <f t="shared" si="0"/>
        <v>0</v>
      </c>
      <c r="L4" s="46">
        <f t="shared" si="0"/>
        <v>0</v>
      </c>
      <c r="M4" s="46">
        <f>L86</f>
        <v>0</v>
      </c>
      <c r="N4" s="46">
        <f>B4</f>
        <v>0</v>
      </c>
      <c r="O4" s="46">
        <f>N86</f>
        <v>0</v>
      </c>
      <c r="P4" s="46">
        <f>O86</f>
        <v>0</v>
      </c>
      <c r="Q4" s="46">
        <f>P86</f>
        <v>0</v>
      </c>
      <c r="R4" s="46">
        <f>Q86</f>
        <v>0</v>
      </c>
    </row>
    <row r="5" spans="1:18" s="47" customFormat="1" x14ac:dyDescent="0.2">
      <c r="A5" s="48"/>
      <c r="B5" s="49"/>
      <c r="C5" s="50"/>
      <c r="D5" s="50"/>
      <c r="E5" s="50"/>
      <c r="F5" s="50"/>
      <c r="G5" s="50"/>
      <c r="H5" s="50"/>
      <c r="I5" s="50"/>
      <c r="J5" s="50"/>
      <c r="K5" s="38"/>
      <c r="L5" s="38"/>
      <c r="M5" s="38"/>
      <c r="N5" s="177"/>
      <c r="O5" s="177"/>
      <c r="P5" s="177"/>
      <c r="Q5" s="177"/>
      <c r="R5" s="177"/>
    </row>
    <row r="6" spans="1:18" s="53" customFormat="1" x14ac:dyDescent="0.2">
      <c r="A6" s="51" t="s">
        <v>105</v>
      </c>
      <c r="B6" s="45">
        <f>Tooted!F3</f>
        <v>0</v>
      </c>
      <c r="C6" s="52">
        <f>Tooted!G3</f>
        <v>0</v>
      </c>
      <c r="D6" s="52">
        <f>Tooted!H3</f>
        <v>0</v>
      </c>
      <c r="E6" s="52">
        <f>Tooted!I3</f>
        <v>0</v>
      </c>
      <c r="F6" s="52">
        <f>Tooted!J3</f>
        <v>0</v>
      </c>
      <c r="G6" s="52">
        <f>Tooted!K3</f>
        <v>0</v>
      </c>
      <c r="H6" s="52">
        <f>Tooted!L3</f>
        <v>0</v>
      </c>
      <c r="I6" s="52">
        <f>Tooted!M3</f>
        <v>0</v>
      </c>
      <c r="J6" s="52">
        <f>Tooted!N3</f>
        <v>0</v>
      </c>
      <c r="K6" s="52">
        <f>Tooted!O3</f>
        <v>0</v>
      </c>
      <c r="L6" s="52">
        <f>Tooted!P3</f>
        <v>0</v>
      </c>
      <c r="M6" s="52">
        <f>Tooted!Q3</f>
        <v>0</v>
      </c>
      <c r="N6" s="52">
        <f>SUM(B6:M6)</f>
        <v>0</v>
      </c>
      <c r="O6" s="52">
        <f>Tooted!S3</f>
        <v>0</v>
      </c>
      <c r="P6" s="52">
        <f>Tooted!T3</f>
        <v>0</v>
      </c>
      <c r="Q6" s="52">
        <f>Tooted!U3</f>
        <v>0</v>
      </c>
      <c r="R6" s="52">
        <f>Tooted!V3</f>
        <v>0</v>
      </c>
    </row>
    <row r="7" spans="1:18" s="53" customFormat="1" x14ac:dyDescent="0.2">
      <c r="A7" s="54" t="s">
        <v>112</v>
      </c>
      <c r="B7" s="187">
        <f t="shared" ref="B7:R7" si="1">IF(B8&gt;0,B8/B6,0)</f>
        <v>0</v>
      </c>
      <c r="C7" s="187">
        <f t="shared" si="1"/>
        <v>0</v>
      </c>
      <c r="D7" s="187">
        <f t="shared" si="1"/>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row>
    <row r="8" spans="1:18" s="53" customFormat="1" x14ac:dyDescent="0.2">
      <c r="A8" s="54" t="s">
        <v>162</v>
      </c>
      <c r="B8" s="52">
        <f>Tooted!F10</f>
        <v>0</v>
      </c>
      <c r="C8" s="52">
        <f>Tooted!G10</f>
        <v>0</v>
      </c>
      <c r="D8" s="52">
        <f>Tooted!H10</f>
        <v>0</v>
      </c>
      <c r="E8" s="52">
        <f>Tooted!I10</f>
        <v>0</v>
      </c>
      <c r="F8" s="52">
        <f>Tooted!J10</f>
        <v>0</v>
      </c>
      <c r="G8" s="52">
        <f>Tooted!K10</f>
        <v>0</v>
      </c>
      <c r="H8" s="52">
        <f>Tooted!L10</f>
        <v>0</v>
      </c>
      <c r="I8" s="52">
        <f>Tooted!M10</f>
        <v>0</v>
      </c>
      <c r="J8" s="52">
        <f>Tooted!N10</f>
        <v>0</v>
      </c>
      <c r="K8" s="52">
        <f>Tooted!O10</f>
        <v>0</v>
      </c>
      <c r="L8" s="52">
        <f>Tooted!P10</f>
        <v>0</v>
      </c>
      <c r="M8" s="52">
        <f>Tooted!Q10</f>
        <v>0</v>
      </c>
      <c r="N8" s="52">
        <f>SUM(B8:M8)</f>
        <v>0</v>
      </c>
      <c r="O8" s="52">
        <f>Tooted!S10</f>
        <v>0</v>
      </c>
      <c r="P8" s="52">
        <f>Tooted!T10</f>
        <v>0</v>
      </c>
      <c r="Q8" s="52">
        <f>Tooted!U10</f>
        <v>0</v>
      </c>
      <c r="R8" s="52">
        <f>Tooted!V10</f>
        <v>0</v>
      </c>
    </row>
    <row r="9" spans="1:18" s="53" customFormat="1" x14ac:dyDescent="0.2">
      <c r="A9" s="55" t="s">
        <v>51</v>
      </c>
      <c r="B9" s="56">
        <f>Tooted!F2</f>
        <v>0</v>
      </c>
      <c r="C9" s="56">
        <f>Tooted!G2</f>
        <v>0</v>
      </c>
      <c r="D9" s="56">
        <f>Tooted!H2</f>
        <v>0</v>
      </c>
      <c r="E9" s="56">
        <f>Tooted!I2</f>
        <v>0</v>
      </c>
      <c r="F9" s="56">
        <f>Tooted!J2</f>
        <v>0</v>
      </c>
      <c r="G9" s="56">
        <f>Tooted!K2</f>
        <v>0</v>
      </c>
      <c r="H9" s="56">
        <f>Tooted!L2</f>
        <v>0</v>
      </c>
      <c r="I9" s="56">
        <f>Tooted!M2</f>
        <v>0</v>
      </c>
      <c r="J9" s="56">
        <f>Tooted!N2</f>
        <v>0</v>
      </c>
      <c r="K9" s="56">
        <f>Tooted!O2</f>
        <v>0</v>
      </c>
      <c r="L9" s="56">
        <f>Tooted!P2</f>
        <v>0</v>
      </c>
      <c r="M9" s="56">
        <f>Tooted!Q2</f>
        <v>0</v>
      </c>
      <c r="N9" s="56">
        <f>SUM(B9:M9)</f>
        <v>0</v>
      </c>
      <c r="O9" s="56">
        <f>Tooted!S2</f>
        <v>0</v>
      </c>
      <c r="P9" s="56">
        <f>Tooted!T2</f>
        <v>0</v>
      </c>
      <c r="Q9" s="56">
        <f>Tooted!U2</f>
        <v>0</v>
      </c>
      <c r="R9" s="56">
        <f>Tooted!V2</f>
        <v>0</v>
      </c>
    </row>
    <row r="10" spans="1:18" s="53" customFormat="1" x14ac:dyDescent="0.2">
      <c r="A10" s="55" t="s">
        <v>52</v>
      </c>
      <c r="B10" s="56">
        <f>Tooted!F4</f>
        <v>0</v>
      </c>
      <c r="C10" s="56">
        <f>Tooted!G4</f>
        <v>0</v>
      </c>
      <c r="D10" s="56">
        <f>Tooted!H4</f>
        <v>0</v>
      </c>
      <c r="E10" s="56">
        <f>Tooted!I4</f>
        <v>0</v>
      </c>
      <c r="F10" s="56">
        <f>Tooted!J4</f>
        <v>0</v>
      </c>
      <c r="G10" s="56">
        <f>Tooted!K4</f>
        <v>0</v>
      </c>
      <c r="H10" s="56">
        <f>Tooted!L4</f>
        <v>0</v>
      </c>
      <c r="I10" s="56">
        <f>Tooted!M4</f>
        <v>0</v>
      </c>
      <c r="J10" s="56">
        <f>Tooted!N4</f>
        <v>0</v>
      </c>
      <c r="K10" s="56">
        <f>Tooted!O4</f>
        <v>0</v>
      </c>
      <c r="L10" s="56">
        <f>Tooted!P4</f>
        <v>0</v>
      </c>
      <c r="M10" s="56">
        <f>Tooted!Q4</f>
        <v>0</v>
      </c>
      <c r="N10" s="56">
        <f>IF(N6&gt;0,N6/N9,0)</f>
        <v>0</v>
      </c>
      <c r="O10" s="56">
        <f>Tooted!S4</f>
        <v>0</v>
      </c>
      <c r="P10" s="56">
        <f>Tooted!T4</f>
        <v>0</v>
      </c>
      <c r="Q10" s="56">
        <f>Tooted!U4</f>
        <v>0</v>
      </c>
      <c r="R10" s="56">
        <f>Tooted!V4</f>
        <v>0</v>
      </c>
    </row>
    <row r="11" spans="1:18" s="59" customFormat="1" x14ac:dyDescent="0.2">
      <c r="A11" s="57"/>
      <c r="B11" s="58"/>
      <c r="C11" s="58"/>
      <c r="D11" s="58"/>
      <c r="E11" s="58"/>
      <c r="F11" s="58"/>
      <c r="G11" s="58"/>
      <c r="H11" s="58"/>
      <c r="I11" s="58"/>
      <c r="J11" s="58"/>
      <c r="K11" s="58"/>
      <c r="L11" s="58"/>
      <c r="M11" s="58"/>
      <c r="N11" s="58"/>
      <c r="O11" s="58"/>
      <c r="P11" s="58"/>
      <c r="Q11" s="58"/>
      <c r="R11" s="58"/>
    </row>
    <row r="12" spans="1:18" s="59" customFormat="1" x14ac:dyDescent="0.2">
      <c r="A12" s="60" t="s">
        <v>24</v>
      </c>
      <c r="B12" s="58"/>
      <c r="C12" s="58"/>
      <c r="D12" s="58"/>
      <c r="E12" s="58"/>
      <c r="F12" s="58"/>
      <c r="G12" s="58"/>
      <c r="H12" s="58"/>
      <c r="I12" s="58"/>
      <c r="J12" s="58"/>
      <c r="K12" s="58"/>
      <c r="L12" s="58"/>
      <c r="M12" s="58"/>
      <c r="N12" s="58"/>
      <c r="O12" s="58"/>
      <c r="P12" s="58"/>
      <c r="Q12" s="58"/>
      <c r="R12" s="58"/>
    </row>
    <row r="13" spans="1:18" s="59" customFormat="1" x14ac:dyDescent="0.2">
      <c r="A13" s="51" t="s">
        <v>106</v>
      </c>
      <c r="B13" s="61">
        <f>B6-(B6*'Algandmed '!$B4/100)</f>
        <v>0</v>
      </c>
      <c r="C13" s="61">
        <f>IF(C6&gt;0,(C6-(C6*'Algandmed '!$B4/100)+(B6*'Algandmed '!$B4/100)),(B6*'Algandmed '!$B4/100))</f>
        <v>0</v>
      </c>
      <c r="D13" s="61">
        <f>IF(D6&gt;0,(D6-(D6*'Algandmed '!$B4/100)+(C6*'Algandmed '!$B4/100)),(C6*'Algandmed '!$B4/100))</f>
        <v>0</v>
      </c>
      <c r="E13" s="61">
        <f>IF(E6&gt;0,(E6-(E6*'Algandmed '!$B4/100)+(D6*'Algandmed '!$B4/100)),(D6*'Algandmed '!$B4/100))</f>
        <v>0</v>
      </c>
      <c r="F13" s="61">
        <f>IF(F6&gt;0,(F6-(F6*'Algandmed '!$B4/100)+(E6*'Algandmed '!$B4/100)),(E6*'Algandmed '!$B4/100))</f>
        <v>0</v>
      </c>
      <c r="G13" s="61">
        <f>IF(G6&gt;0,(G6-(G6*'Algandmed '!$B4/100)+(F6*'Algandmed '!$B4/100)),(F6*'Algandmed '!$B4/100))</f>
        <v>0</v>
      </c>
      <c r="H13" s="61">
        <f>IF(H6&gt;0,(H6-(H6*'Algandmed '!$B4/100)+(G6*'Algandmed '!$B4/100)),(G6*'Algandmed '!$B4/100))</f>
        <v>0</v>
      </c>
      <c r="I13" s="61">
        <f>IF(I6&gt;0,(I6-(I6*'Algandmed '!$B4/100)+(H6*'Algandmed '!$B4/100)),(H6*'Algandmed '!$B4/100))</f>
        <v>0</v>
      </c>
      <c r="J13" s="61">
        <f>IF(J6&gt;0,(J6-(J6*'Algandmed '!$B4/100)+(I6*'Algandmed '!$B4/100)),(I6*'Algandmed '!$B4/100))</f>
        <v>0</v>
      </c>
      <c r="K13" s="61">
        <f>IF(K6&gt;0,(K6-(K6*'Algandmed '!$B4/100)+(J6*'Algandmed '!$B4/100)),(J6*'Algandmed '!$B4/100))</f>
        <v>0</v>
      </c>
      <c r="L13" s="61">
        <f>IF(L6&gt;0,(L6-(L6*'Algandmed '!$B4/100)+(K6*'Algandmed '!$B4/100)),(K6*'Algandmed '!$B4/100))</f>
        <v>0</v>
      </c>
      <c r="M13" s="61">
        <f>IF(M6&gt;0,(M6-(M6*'Algandmed '!$B4/100)+(L6*'Algandmed '!$B4/100)),(L6*'Algandmed '!$B4/100))</f>
        <v>0</v>
      </c>
      <c r="N13" s="61">
        <f>SUM(B13:M13)</f>
        <v>0</v>
      </c>
      <c r="O13" s="61">
        <f>(M6*'Algandmed '!$B4/100)+O6/12*11+((O6/12)*(1-'Algandmed '!$C4/100))</f>
        <v>0</v>
      </c>
      <c r="P13" s="61">
        <f>P6/12*11+(P6/12-((P6/12)*'Algandmed '!$C4/100)+((O6/12)*'Algandmed '!$D4/100))</f>
        <v>0</v>
      </c>
      <c r="Q13" s="61">
        <f>Q6/12*11+(Q6/12-((Q6/12)*'Algandmed '!$C4/100)+((P6/12)*'Algandmed '!$D4/100))</f>
        <v>0</v>
      </c>
      <c r="R13" s="45">
        <f>R6/12*11+(R6/12-((R6/12)*'Algandmed '!$D4/100)+((Q6/12)*'Algandmed '!$E4/100))</f>
        <v>0</v>
      </c>
    </row>
    <row r="14" spans="1:18" s="59" customFormat="1" x14ac:dyDescent="0.2">
      <c r="A14" s="62" t="s">
        <v>120</v>
      </c>
      <c r="B14" s="61">
        <f>IF('Algandmed '!$B2="jah",B13*B7,0)</f>
        <v>0</v>
      </c>
      <c r="C14" s="61">
        <f>IF('Algandmed '!$B2="jah",C13*C7,0)</f>
        <v>0</v>
      </c>
      <c r="D14" s="61">
        <f>IF('Algandmed '!$B2="jah",D13*D7,0)</f>
        <v>0</v>
      </c>
      <c r="E14" s="61">
        <f>IF('Algandmed '!$B2="jah",E13*E7,0)</f>
        <v>0</v>
      </c>
      <c r="F14" s="61">
        <f>IF('Algandmed '!$B2="jah",F13*F7,0)</f>
        <v>0</v>
      </c>
      <c r="G14" s="61">
        <f>IF('Algandmed '!$B2="jah",G13*G7,0)</f>
        <v>0</v>
      </c>
      <c r="H14" s="61">
        <f>IF('Algandmed '!$B2="jah",H13*H7,0)</f>
        <v>0</v>
      </c>
      <c r="I14" s="61">
        <f>IF('Algandmed '!$B2="jah",I13*I7,0)</f>
        <v>0</v>
      </c>
      <c r="J14" s="61">
        <f>IF('Algandmed '!$B2="jah",J13*J7,0)</f>
        <v>0</v>
      </c>
      <c r="K14" s="61">
        <f>IF('Algandmed '!$B2="jah",K13*K7,0)</f>
        <v>0</v>
      </c>
      <c r="L14" s="61">
        <f>IF('Algandmed '!$B2="jah",L13*L7,0)</f>
        <v>0</v>
      </c>
      <c r="M14" s="61">
        <f>IF('Algandmed '!$B2="jah",M13*M7,0)</f>
        <v>0</v>
      </c>
      <c r="N14" s="61">
        <f>SUM(B14:M14)</f>
        <v>0</v>
      </c>
      <c r="O14" s="61">
        <f>IF('Algandmed '!C2="jah",O13*O7,0)</f>
        <v>0</v>
      </c>
      <c r="P14" s="61">
        <f>IF('Algandmed '!D2="jah",P13*P7,0)</f>
        <v>0</v>
      </c>
      <c r="Q14" s="61">
        <f>IF('Algandmed '!E2="jah",Q13*Q7,0)</f>
        <v>0</v>
      </c>
      <c r="R14" s="61">
        <f>IF('Algandmed '!E2="jah",R13*R7,0)</f>
        <v>0</v>
      </c>
    </row>
    <row r="15" spans="1:18" s="59" customFormat="1" x14ac:dyDescent="0.2">
      <c r="A15" s="62" t="s">
        <v>157</v>
      </c>
      <c r="B15" s="61">
        <f>IF('Algandmed '!$B2="jah",Tooted!F9-Tooted!F9*'Algandmed '!$B4/100,0)</f>
        <v>0</v>
      </c>
      <c r="C15" s="61">
        <f>IF('Algandmed '!$B2="jah",Tooted!G9-Tooted!G9*'Algandmed '!$B4/100+Tooted!F9*'Algandmed '!$B4/100,0)</f>
        <v>0</v>
      </c>
      <c r="D15" s="61">
        <f>IF('Algandmed '!$B2="jah",Tooted!H9-Tooted!H9*'Algandmed '!$B4/100+Tooted!G9*'Algandmed '!$B4/100,0)</f>
        <v>0</v>
      </c>
      <c r="E15" s="61">
        <f>IF('Algandmed '!$B2="jah",Tooted!I9-Tooted!I9*'Algandmed '!$B4/100+Tooted!H9*'Algandmed '!$B4/100,0)</f>
        <v>0</v>
      </c>
      <c r="F15" s="61">
        <f>IF('Algandmed '!$B2="jah",Tooted!J9-Tooted!J9*'Algandmed '!$B4/100+Tooted!I9*'Algandmed '!$B4/100,0)</f>
        <v>0</v>
      </c>
      <c r="G15" s="61">
        <f>IF('Algandmed '!$B2="jah",Tooted!K9-Tooted!K9*'Algandmed '!$B4/100+Tooted!J9*'Algandmed '!$B4/100,0)</f>
        <v>0</v>
      </c>
      <c r="H15" s="61">
        <f>IF('Algandmed '!$B2="jah",Tooted!L9-Tooted!L9*'Algandmed '!$B4/100+Tooted!K9*'Algandmed '!$B4/100,0)</f>
        <v>0</v>
      </c>
      <c r="I15" s="61">
        <f>IF('Algandmed '!$B2="jah",Tooted!M9-Tooted!M9*'Algandmed '!$B4/100+Tooted!L9*'Algandmed '!$B4/100,0)</f>
        <v>0</v>
      </c>
      <c r="J15" s="61">
        <f>IF('Algandmed '!$B2="jah",Tooted!N9-Tooted!N9*'Algandmed '!$B4/100+Tooted!M9*'Algandmed '!$B4/100,0)</f>
        <v>0</v>
      </c>
      <c r="K15" s="61">
        <f>IF('Algandmed '!$B2="jah",Tooted!O9-Tooted!O9*'Algandmed '!$B4/100+Tooted!N9*'Algandmed '!$B4/100,0)</f>
        <v>0</v>
      </c>
      <c r="L15" s="61">
        <f>IF('Algandmed '!$B2="jah",Tooted!P9-Tooted!P9*'Algandmed '!$B4/100+Tooted!O9*'Algandmed '!$B4/100,0)</f>
        <v>0</v>
      </c>
      <c r="M15" s="61">
        <f>IF('Algandmed '!$B2="jah",Tooted!Q9-Tooted!Q9*'Algandmed '!$B4/100+Tooted!P9*'Algandmed '!$B4/100,0)</f>
        <v>0</v>
      </c>
      <c r="N15" s="61">
        <f>SUM(B15:M15)</f>
        <v>0</v>
      </c>
      <c r="O15" s="61">
        <f>IF('Algandmed '!C2="jah",Tooted!S9-Tooted!S9*'Algandmed '!C4/100+Tooted!Q9*'Algandmed '!B4/100,0)</f>
        <v>0</v>
      </c>
      <c r="P15" s="61">
        <f>IF('Algandmed '!D2="jah",Tooted!T9-Tooted!T9*'Algandmed '!D4/100+Tooted!S9*'Algandmed '!C4/100,0)</f>
        <v>0</v>
      </c>
      <c r="Q15" s="61">
        <f>IF('Algandmed '!E2="jah",Tooted!U9-Tooted!U9*'Algandmed '!E4/100+Tooted!T9*'Algandmed '!D4/100,0)</f>
        <v>0</v>
      </c>
      <c r="R15" s="61">
        <f>IF('Algandmed '!E2="jah",Tooted!V9-Tooted!V9*'Algandmed '!E4/100+Tooted!T9*'Algandmed '!D4/100,0)</f>
        <v>0</v>
      </c>
    </row>
    <row r="16" spans="1:18" s="59" customFormat="1" x14ac:dyDescent="0.2">
      <c r="A16" s="62" t="s">
        <v>194</v>
      </c>
      <c r="B16" s="61">
        <f>IF(AND('Algandmed '!$B2="jah",SUM(B14:B15)&gt;=0),B13-SUM(B14:B15),0)</f>
        <v>0</v>
      </c>
      <c r="C16" s="61">
        <f>IF(AND('Algandmed '!$B2="jah",SUM(C14:C15)&gt;=0),C13-SUM(C14:C15),0)</f>
        <v>0</v>
      </c>
      <c r="D16" s="61">
        <f>IF(AND('Algandmed '!$B2="jah",SUM(D14:D15)&gt;=0),D13-SUM(D14:D15),0)</f>
        <v>0</v>
      </c>
      <c r="E16" s="61">
        <f>IF(AND('Algandmed '!$B2="jah",SUM(E14:E15)&gt;=0),E13-SUM(E14:E15),0)</f>
        <v>0</v>
      </c>
      <c r="F16" s="61">
        <f>IF(AND('Algandmed '!$B2="jah",SUM(F14:F15)&gt;=0),F13-SUM(F14:F15),0)</f>
        <v>0</v>
      </c>
      <c r="G16" s="61">
        <f>IF(AND('Algandmed '!$B2="jah",SUM(G14:G15)&gt;=0),G13-SUM(G14:G15),0)</f>
        <v>0</v>
      </c>
      <c r="H16" s="61">
        <f>IF(AND('Algandmed '!$B2="jah",SUM(H14:H15)&gt;=0),H13-SUM(H14:H15),0)</f>
        <v>0</v>
      </c>
      <c r="I16" s="61">
        <f>IF(AND('Algandmed '!$B2="jah",SUM(I14:I15)&gt;=0),I13-SUM(I14:I15),0)</f>
        <v>0</v>
      </c>
      <c r="J16" s="61">
        <f>IF(AND('Algandmed '!$B2="jah",SUM(J14:J15)&gt;=0),J13-SUM(J14:J15),0)</f>
        <v>0</v>
      </c>
      <c r="K16" s="61">
        <f>IF(AND('Algandmed '!$B2="jah",SUM(K14:K15)&gt;=0),K13-SUM(K14:K15),0)</f>
        <v>0</v>
      </c>
      <c r="L16" s="61">
        <f>IF(AND('Algandmed '!$B2="jah",SUM(L14:L15)&gt;=0),L13-SUM(L14:L15),0)</f>
        <v>0</v>
      </c>
      <c r="M16" s="61">
        <f>IF(AND('Algandmed '!$B2="jah",SUM(M14:M15)&gt;=0),M13-SUM(M14:M15),0)</f>
        <v>0</v>
      </c>
      <c r="N16" s="61">
        <f t="shared" ref="N16:N24" si="2">SUM(B16:M16)</f>
        <v>0</v>
      </c>
      <c r="O16" s="61">
        <f>IF(AND('Algandmed '!C2="jah",SUM(O14:O15)&gt;=0),O13-SUM(O14:O15),0)</f>
        <v>0</v>
      </c>
      <c r="P16" s="61">
        <f>IF(AND('Algandmed '!D2="jah",SUM(P14:P15)&gt;=0),P13-SUM(P14:P15),0)</f>
        <v>0</v>
      </c>
      <c r="Q16" s="61">
        <f>IF(AND('Algandmed '!E2="jah",SUM(Q14:Q15)&gt;=0),Q13-SUM(Q14:Q15),0)</f>
        <v>0</v>
      </c>
      <c r="R16" s="61">
        <f>IF(AND('Algandmed '!E2="jah",SUM(R14:R15)&gt;=0),R13-SUM(R14:R15),0)</f>
        <v>0</v>
      </c>
    </row>
    <row r="17" spans="1:18" s="53" customFormat="1" x14ac:dyDescent="0.2">
      <c r="A17" s="51" t="s">
        <v>5</v>
      </c>
      <c r="B17" s="63"/>
      <c r="C17" s="63"/>
      <c r="D17" s="63"/>
      <c r="E17" s="63"/>
      <c r="F17" s="63"/>
      <c r="G17" s="63"/>
      <c r="H17" s="63"/>
      <c r="I17" s="63"/>
      <c r="J17" s="63"/>
      <c r="K17" s="63"/>
      <c r="L17" s="63"/>
      <c r="M17" s="63"/>
      <c r="N17" s="61">
        <f t="shared" si="2"/>
        <v>0</v>
      </c>
      <c r="O17" s="63"/>
      <c r="P17" s="63"/>
      <c r="Q17" s="63"/>
      <c r="R17" s="63"/>
    </row>
    <row r="18" spans="1:18" s="53" customFormat="1" x14ac:dyDescent="0.2">
      <c r="A18" s="64" t="s">
        <v>6</v>
      </c>
      <c r="B18" s="61">
        <f>IF('Algandmed '!$B2="jah",ROUND(B16*0.2+B15*0.09,0),0)</f>
        <v>0</v>
      </c>
      <c r="C18" s="61">
        <f>IF('Algandmed '!$B2="jah",ROUND(C16*0.2+C15*0.09,0),0)</f>
        <v>0</v>
      </c>
      <c r="D18" s="61">
        <f>IF('Algandmed '!$B2="jah",ROUND(D16*0.2+D15*0.09,0),0)</f>
        <v>0</v>
      </c>
      <c r="E18" s="61">
        <f>IF('Algandmed '!$B2="jah",ROUND(E16*0.2+E15*0.09,0),0)</f>
        <v>0</v>
      </c>
      <c r="F18" s="61">
        <f>IF('Algandmed '!$B2="jah",ROUND(F16*0.2+F15*0.09,0),0)</f>
        <v>0</v>
      </c>
      <c r="G18" s="61">
        <f>IF('Algandmed '!$B2="jah",ROUND(G16*0.2+G15*0.09,0),0)</f>
        <v>0</v>
      </c>
      <c r="H18" s="61">
        <f>IF('Algandmed '!$B2="jah",ROUND(H16*0.2+H15*0.09,0),0)</f>
        <v>0</v>
      </c>
      <c r="I18" s="61">
        <f>IF('Algandmed '!$B2="jah",ROUND(I16*0.2+I15*0.09,0),0)</f>
        <v>0</v>
      </c>
      <c r="J18" s="61">
        <f>IF('Algandmed '!$B2="jah",ROUND(J16*0.2+J15*0.09,0),0)</f>
        <v>0</v>
      </c>
      <c r="K18" s="61">
        <f>IF('Algandmed '!$B2="jah",ROUND(K16*0.2+K15*0.09,0),0)</f>
        <v>0</v>
      </c>
      <c r="L18" s="61">
        <f>IF('Algandmed '!$B2="jah",ROUND(L16*0.2+L15*0.09,0),0)</f>
        <v>0</v>
      </c>
      <c r="M18" s="61">
        <f>IF('Algandmed '!$B2="jah",ROUND(M16*0.2+M15*0.09,0),0)</f>
        <v>0</v>
      </c>
      <c r="N18" s="61">
        <f t="shared" si="2"/>
        <v>0</v>
      </c>
      <c r="O18" s="61">
        <f>IF('Algandmed '!$C2="jah",ROUND(O16*0.2+O15*0.09,0),0)</f>
        <v>0</v>
      </c>
      <c r="P18" s="61">
        <f>IF('Algandmed '!$D2="jah",ROUND(P16*0.2+P15*0.09,0),0)</f>
        <v>0</v>
      </c>
      <c r="Q18" s="61">
        <f>IF('Algandmed '!$D2="jah",ROUND(Q16*0.2+Q15*0.09,0),0)</f>
        <v>0</v>
      </c>
      <c r="R18" s="61">
        <f>IF('Algandmed '!$E2="jah",ROUND(R16*0.2+R15*0.09,0),0)</f>
        <v>0</v>
      </c>
    </row>
    <row r="19" spans="1:18" s="53" customFormat="1" x14ac:dyDescent="0.2">
      <c r="A19" s="51" t="s">
        <v>7</v>
      </c>
      <c r="B19" s="65"/>
      <c r="C19" s="63"/>
      <c r="D19" s="63"/>
      <c r="E19" s="63"/>
      <c r="F19" s="63"/>
      <c r="G19" s="63"/>
      <c r="H19" s="63"/>
      <c r="I19" s="63"/>
      <c r="J19" s="63"/>
      <c r="K19" s="63"/>
      <c r="L19" s="63"/>
      <c r="M19" s="63"/>
      <c r="N19" s="61">
        <f t="shared" si="2"/>
        <v>0</v>
      </c>
      <c r="O19" s="63"/>
      <c r="P19" s="63"/>
      <c r="Q19" s="63"/>
      <c r="R19" s="63"/>
    </row>
    <row r="20" spans="1:18" s="53" customFormat="1" x14ac:dyDescent="0.2">
      <c r="A20" s="51" t="s">
        <v>99</v>
      </c>
      <c r="B20" s="65"/>
      <c r="C20" s="63"/>
      <c r="D20" s="63"/>
      <c r="E20" s="63"/>
      <c r="F20" s="63"/>
      <c r="G20" s="63"/>
      <c r="H20" s="63"/>
      <c r="I20" s="63"/>
      <c r="J20" s="63"/>
      <c r="K20" s="63"/>
      <c r="L20" s="63"/>
      <c r="M20" s="63"/>
      <c r="N20" s="61">
        <f t="shared" si="2"/>
        <v>0</v>
      </c>
      <c r="O20" s="63"/>
      <c r="P20" s="63"/>
      <c r="Q20" s="63"/>
      <c r="R20" s="63"/>
    </row>
    <row r="21" spans="1:18" s="53" customFormat="1" x14ac:dyDescent="0.2">
      <c r="A21" s="51" t="s">
        <v>100</v>
      </c>
      <c r="B21" s="65"/>
      <c r="C21" s="63"/>
      <c r="D21" s="63"/>
      <c r="E21" s="63"/>
      <c r="F21" s="63"/>
      <c r="G21" s="63"/>
      <c r="H21" s="63"/>
      <c r="I21" s="63"/>
      <c r="J21" s="63"/>
      <c r="K21" s="63"/>
      <c r="L21" s="63"/>
      <c r="M21" s="63"/>
      <c r="N21" s="61">
        <f t="shared" si="2"/>
        <v>0</v>
      </c>
      <c r="O21" s="63"/>
      <c r="P21" s="63"/>
      <c r="Q21" s="63"/>
      <c r="R21" s="63"/>
    </row>
    <row r="22" spans="1:18" s="53" customFormat="1" x14ac:dyDescent="0.2">
      <c r="A22" s="51" t="s">
        <v>197</v>
      </c>
      <c r="B22" s="65"/>
      <c r="C22" s="63"/>
      <c r="D22" s="63"/>
      <c r="E22" s="63"/>
      <c r="F22" s="63"/>
      <c r="G22" s="63"/>
      <c r="H22" s="63"/>
      <c r="I22" s="63"/>
      <c r="J22" s="63"/>
      <c r="K22" s="63"/>
      <c r="L22" s="63"/>
      <c r="M22" s="63"/>
      <c r="N22" s="61">
        <f t="shared" si="2"/>
        <v>0</v>
      </c>
      <c r="O22" s="63"/>
      <c r="P22" s="63"/>
      <c r="Q22" s="63"/>
      <c r="R22" s="63"/>
    </row>
    <row r="23" spans="1:18" s="193" customFormat="1" ht="22.5" x14ac:dyDescent="0.2">
      <c r="A23" s="268" t="s">
        <v>206</v>
      </c>
      <c r="B23" s="192"/>
      <c r="C23" s="79"/>
      <c r="D23" s="79"/>
      <c r="E23" s="79"/>
      <c r="F23" s="79"/>
      <c r="G23" s="79"/>
      <c r="H23" s="79"/>
      <c r="I23" s="79"/>
      <c r="J23" s="79"/>
      <c r="K23" s="79"/>
      <c r="L23" s="79"/>
      <c r="M23" s="79"/>
      <c r="N23" s="45">
        <f>SUM(B23:M23)</f>
        <v>0</v>
      </c>
      <c r="O23" s="79"/>
      <c r="P23" s="79"/>
      <c r="Q23" s="79"/>
      <c r="R23" s="79"/>
    </row>
    <row r="24" spans="1:18" s="53" customFormat="1" x14ac:dyDescent="0.2">
      <c r="A24" s="51" t="s">
        <v>108</v>
      </c>
      <c r="B24" s="63"/>
      <c r="C24" s="63"/>
      <c r="D24" s="63"/>
      <c r="E24" s="63"/>
      <c r="F24" s="63"/>
      <c r="G24" s="63"/>
      <c r="H24" s="63"/>
      <c r="I24" s="63"/>
      <c r="J24" s="63"/>
      <c r="K24" s="63"/>
      <c r="L24" s="63"/>
      <c r="M24" s="63"/>
      <c r="N24" s="61">
        <f t="shared" si="2"/>
        <v>0</v>
      </c>
      <c r="O24" s="63"/>
      <c r="P24" s="63"/>
      <c r="Q24" s="63"/>
      <c r="R24" s="63"/>
    </row>
    <row r="25" spans="1:18" s="68" customFormat="1" x14ac:dyDescent="0.2">
      <c r="A25" s="67" t="s">
        <v>8</v>
      </c>
      <c r="B25" s="61">
        <f t="shared" ref="B25:M25" si="3">B13+SUM(B17:B24)</f>
        <v>0</v>
      </c>
      <c r="C25" s="61">
        <f t="shared" si="3"/>
        <v>0</v>
      </c>
      <c r="D25" s="61">
        <f t="shared" si="3"/>
        <v>0</v>
      </c>
      <c r="E25" s="61">
        <f t="shared" si="3"/>
        <v>0</v>
      </c>
      <c r="F25" s="61">
        <f t="shared" si="3"/>
        <v>0</v>
      </c>
      <c r="G25" s="61">
        <f t="shared" si="3"/>
        <v>0</v>
      </c>
      <c r="H25" s="61">
        <f t="shared" si="3"/>
        <v>0</v>
      </c>
      <c r="I25" s="61">
        <f t="shared" si="3"/>
        <v>0</v>
      </c>
      <c r="J25" s="61">
        <f t="shared" si="3"/>
        <v>0</v>
      </c>
      <c r="K25" s="61">
        <f t="shared" si="3"/>
        <v>0</v>
      </c>
      <c r="L25" s="61">
        <f t="shared" si="3"/>
        <v>0</v>
      </c>
      <c r="M25" s="61">
        <f t="shared" si="3"/>
        <v>0</v>
      </c>
      <c r="N25" s="61">
        <f>IF((SUM(N13:N24)-SUM(N14:N16))=SUM(B25:M25),SUM(B25:M25),"viga")</f>
        <v>0</v>
      </c>
      <c r="O25" s="61">
        <f>SUM(O13:O24)-SUM(O14:O16)</f>
        <v>0</v>
      </c>
      <c r="P25" s="61">
        <f>SUM(P13:P24)-SUM(P14:P16)</f>
        <v>0</v>
      </c>
      <c r="Q25" s="61">
        <f>SUM(Q13:Q24)-SUM(Q14:Q16)</f>
        <v>0</v>
      </c>
      <c r="R25" s="61">
        <f>SUM(R13:R24)-SUM(R14:R16)</f>
        <v>0</v>
      </c>
    </row>
    <row r="26" spans="1:18" s="71" customFormat="1" x14ac:dyDescent="0.2">
      <c r="A26" s="69"/>
      <c r="B26" s="70"/>
      <c r="C26" s="70"/>
      <c r="D26" s="70"/>
      <c r="E26" s="70"/>
      <c r="F26" s="70"/>
      <c r="G26" s="70"/>
      <c r="H26" s="70"/>
      <c r="I26" s="70"/>
      <c r="J26" s="70"/>
      <c r="K26" s="70"/>
      <c r="L26" s="70"/>
      <c r="M26" s="70"/>
      <c r="N26" s="70"/>
      <c r="O26" s="70"/>
      <c r="P26" s="70"/>
      <c r="Q26" s="70"/>
      <c r="R26" s="70"/>
    </row>
    <row r="27" spans="1:18" x14ac:dyDescent="0.2">
      <c r="A27" s="60" t="s">
        <v>25</v>
      </c>
      <c r="B27" s="50"/>
      <c r="C27" s="50"/>
      <c r="D27" s="50"/>
      <c r="E27" s="50"/>
      <c r="F27" s="50"/>
      <c r="G27" s="50"/>
      <c r="H27" s="50"/>
      <c r="I27" s="50"/>
      <c r="J27" s="50"/>
      <c r="K27" s="50"/>
      <c r="L27" s="50"/>
      <c r="M27" s="50"/>
      <c r="N27" s="50"/>
      <c r="O27" s="50"/>
      <c r="P27" s="50"/>
      <c r="Q27" s="50"/>
      <c r="R27" s="50"/>
    </row>
    <row r="28" spans="1:18" x14ac:dyDescent="0.2">
      <c r="A28" s="48" t="s">
        <v>49</v>
      </c>
      <c r="B28" s="50"/>
      <c r="C28" s="50"/>
      <c r="D28" s="50"/>
      <c r="E28" s="50"/>
      <c r="F28" s="50"/>
      <c r="G28" s="50"/>
      <c r="H28" s="50"/>
      <c r="I28" s="50"/>
      <c r="J28" s="50"/>
      <c r="K28" s="50"/>
      <c r="L28" s="50"/>
      <c r="M28" s="50"/>
      <c r="N28" s="50"/>
      <c r="O28" s="50"/>
      <c r="P28" s="50"/>
      <c r="Q28" s="50"/>
      <c r="R28" s="50"/>
    </row>
    <row r="29" spans="1:18" s="47" customFormat="1" x14ac:dyDescent="0.2">
      <c r="A29" s="48" t="s">
        <v>145</v>
      </c>
      <c r="B29" s="50"/>
      <c r="C29" s="50"/>
      <c r="D29" s="50"/>
      <c r="E29" s="50"/>
      <c r="F29" s="50"/>
      <c r="G29" s="50"/>
      <c r="H29" s="50"/>
      <c r="I29" s="50"/>
      <c r="J29" s="50"/>
      <c r="K29" s="50"/>
      <c r="L29" s="50"/>
      <c r="M29" s="50"/>
      <c r="N29" s="50"/>
      <c r="O29" s="50"/>
      <c r="P29" s="50"/>
      <c r="Q29" s="50"/>
      <c r="R29" s="50"/>
    </row>
    <row r="30" spans="1:18" ht="22.5" x14ac:dyDescent="0.2">
      <c r="A30" s="66" t="s">
        <v>140</v>
      </c>
      <c r="B30" s="63"/>
      <c r="C30" s="63"/>
      <c r="D30" s="63"/>
      <c r="E30" s="63"/>
      <c r="F30" s="63"/>
      <c r="G30" s="63"/>
      <c r="H30" s="63"/>
      <c r="I30" s="63"/>
      <c r="J30" s="63"/>
      <c r="K30" s="63"/>
      <c r="L30" s="63"/>
      <c r="M30" s="63"/>
      <c r="N30" s="61">
        <f>SUM(B30:M30)</f>
        <v>0</v>
      </c>
      <c r="O30" s="63"/>
      <c r="P30" s="63"/>
      <c r="Q30" s="63"/>
      <c r="R30" s="63"/>
    </row>
    <row r="31" spans="1:18" x14ac:dyDescent="0.2">
      <c r="A31" s="66" t="s">
        <v>196</v>
      </c>
      <c r="B31" s="63"/>
      <c r="C31" s="63"/>
      <c r="D31" s="63"/>
      <c r="E31" s="63"/>
      <c r="F31" s="63"/>
      <c r="G31" s="63"/>
      <c r="H31" s="63"/>
      <c r="I31" s="63"/>
      <c r="J31" s="63"/>
      <c r="K31" s="63"/>
      <c r="L31" s="63"/>
      <c r="M31" s="63"/>
      <c r="N31" s="61">
        <f>SUM(B31:M31)</f>
        <v>0</v>
      </c>
      <c r="O31" s="63"/>
      <c r="P31" s="63"/>
      <c r="Q31" s="63"/>
      <c r="R31" s="63"/>
    </row>
    <row r="32" spans="1:18" x14ac:dyDescent="0.2">
      <c r="A32" s="51" t="s">
        <v>36</v>
      </c>
      <c r="B32" s="63"/>
      <c r="C32" s="63"/>
      <c r="D32" s="63"/>
      <c r="E32" s="63"/>
      <c r="F32" s="63"/>
      <c r="G32" s="63"/>
      <c r="H32" s="63"/>
      <c r="I32" s="63"/>
      <c r="J32" s="63"/>
      <c r="K32" s="63"/>
      <c r="L32" s="63"/>
      <c r="M32" s="63"/>
      <c r="N32" s="61">
        <f>SUM(B32:M32)</f>
        <v>0</v>
      </c>
      <c r="O32" s="63"/>
      <c r="P32" s="63"/>
      <c r="Q32" s="63"/>
      <c r="R32" s="63"/>
    </row>
    <row r="33" spans="1:18" x14ac:dyDescent="0.2">
      <c r="A33" s="51" t="s">
        <v>35</v>
      </c>
      <c r="B33" s="63"/>
      <c r="C33" s="63"/>
      <c r="D33" s="63"/>
      <c r="E33" s="63"/>
      <c r="F33" s="63"/>
      <c r="G33" s="63"/>
      <c r="H33" s="63"/>
      <c r="I33" s="63"/>
      <c r="J33" s="63"/>
      <c r="K33" s="63"/>
      <c r="L33" s="63"/>
      <c r="M33" s="63"/>
      <c r="N33" s="61">
        <f>SUM(B33:M33)</f>
        <v>0</v>
      </c>
      <c r="O33" s="63"/>
      <c r="P33" s="63"/>
      <c r="Q33" s="63"/>
      <c r="R33" s="63"/>
    </row>
    <row r="34" spans="1:18" ht="22.5" x14ac:dyDescent="0.2">
      <c r="A34" s="72" t="s">
        <v>146</v>
      </c>
      <c r="B34" s="73"/>
      <c r="C34" s="73"/>
      <c r="D34" s="73"/>
      <c r="E34" s="73"/>
      <c r="F34" s="73"/>
      <c r="G34" s="73"/>
      <c r="H34" s="73"/>
      <c r="I34" s="73"/>
      <c r="J34" s="73"/>
      <c r="K34" s="73"/>
      <c r="L34" s="73"/>
      <c r="M34" s="73"/>
      <c r="N34" s="256"/>
      <c r="O34" s="73"/>
      <c r="P34" s="73"/>
      <c r="Q34" s="73"/>
      <c r="R34" s="73"/>
    </row>
    <row r="35" spans="1:18" x14ac:dyDescent="0.2">
      <c r="A35" s="51" t="s">
        <v>154</v>
      </c>
      <c r="B35" s="63"/>
      <c r="C35" s="63"/>
      <c r="D35" s="63"/>
      <c r="E35" s="63"/>
      <c r="F35" s="63"/>
      <c r="G35" s="63"/>
      <c r="H35" s="63"/>
      <c r="I35" s="63"/>
      <c r="J35" s="63"/>
      <c r="K35" s="63"/>
      <c r="L35" s="63"/>
      <c r="M35" s="63"/>
      <c r="N35" s="61">
        <f>SUM(B35:M35)</f>
        <v>0</v>
      </c>
      <c r="O35" s="63"/>
      <c r="P35" s="63"/>
      <c r="Q35" s="63"/>
      <c r="R35" s="63"/>
    </row>
    <row r="36" spans="1:18" x14ac:dyDescent="0.2">
      <c r="A36" s="74"/>
      <c r="B36" s="50"/>
      <c r="C36" s="50"/>
      <c r="D36" s="50"/>
      <c r="E36" s="50"/>
      <c r="F36" s="50"/>
      <c r="G36" s="50"/>
      <c r="H36" s="50"/>
      <c r="I36" s="50"/>
      <c r="J36" s="50"/>
      <c r="K36" s="50"/>
      <c r="L36" s="50"/>
      <c r="M36" s="50"/>
      <c r="N36" s="50"/>
      <c r="O36" s="50"/>
      <c r="P36" s="50"/>
      <c r="Q36" s="50"/>
      <c r="R36" s="50"/>
    </row>
    <row r="37" spans="1:18" x14ac:dyDescent="0.2">
      <c r="A37" s="76" t="s">
        <v>26</v>
      </c>
      <c r="B37" s="50"/>
      <c r="C37" s="50"/>
      <c r="D37" s="50"/>
      <c r="E37" s="50"/>
      <c r="F37" s="50"/>
      <c r="G37" s="50"/>
      <c r="H37" s="50"/>
      <c r="I37" s="50"/>
      <c r="J37" s="50"/>
      <c r="K37" s="50"/>
      <c r="L37" s="50"/>
      <c r="M37" s="50"/>
      <c r="N37" s="50"/>
      <c r="O37" s="50"/>
      <c r="P37" s="50"/>
      <c r="Q37" s="50"/>
      <c r="R37" s="50"/>
    </row>
    <row r="38" spans="1:18" s="47" customFormat="1" x14ac:dyDescent="0.2">
      <c r="A38" s="48" t="s">
        <v>28</v>
      </c>
      <c r="B38" s="50"/>
      <c r="C38" s="50"/>
      <c r="D38" s="50"/>
      <c r="E38" s="50"/>
      <c r="F38" s="50"/>
      <c r="G38" s="50"/>
      <c r="H38" s="50"/>
      <c r="I38" s="50"/>
      <c r="J38" s="50"/>
      <c r="K38" s="50"/>
      <c r="L38" s="50"/>
      <c r="M38" s="50"/>
      <c r="N38" s="50"/>
      <c r="O38" s="50"/>
      <c r="P38" s="50"/>
      <c r="Q38" s="50"/>
      <c r="R38" s="50"/>
    </row>
    <row r="39" spans="1:18" s="47" customFormat="1" x14ac:dyDescent="0.2">
      <c r="A39" s="51" t="s">
        <v>9</v>
      </c>
      <c r="B39" s="75">
        <f>Tooted!F8</f>
        <v>0</v>
      </c>
      <c r="C39" s="75">
        <f>Tooted!G8</f>
        <v>0</v>
      </c>
      <c r="D39" s="75">
        <f>Tooted!H8</f>
        <v>0</v>
      </c>
      <c r="E39" s="75">
        <f>Tooted!I8</f>
        <v>0</v>
      </c>
      <c r="F39" s="75">
        <f>Tooted!J8</f>
        <v>0</v>
      </c>
      <c r="G39" s="75">
        <f>Tooted!K8</f>
        <v>0</v>
      </c>
      <c r="H39" s="75">
        <f>Tooted!L8</f>
        <v>0</v>
      </c>
      <c r="I39" s="75">
        <f>Tooted!M8</f>
        <v>0</v>
      </c>
      <c r="J39" s="75">
        <f>Tooted!N8</f>
        <v>0</v>
      </c>
      <c r="K39" s="75">
        <f>Tooted!O8</f>
        <v>0</v>
      </c>
      <c r="L39" s="75">
        <f>Tooted!P8</f>
        <v>0</v>
      </c>
      <c r="M39" s="75">
        <f>Tooted!Q8</f>
        <v>0</v>
      </c>
      <c r="N39" s="61">
        <f>SUM(B39:M39)</f>
        <v>0</v>
      </c>
      <c r="O39" s="75">
        <f>Tooted!S8</f>
        <v>0</v>
      </c>
      <c r="P39" s="75">
        <f>Tooted!T8</f>
        <v>0</v>
      </c>
      <c r="Q39" s="75">
        <f>Tooted!U8</f>
        <v>0</v>
      </c>
      <c r="R39" s="75">
        <f>Tooted!V8</f>
        <v>0</v>
      </c>
    </row>
    <row r="40" spans="1:18" x14ac:dyDescent="0.2">
      <c r="A40" s="51" t="s">
        <v>29</v>
      </c>
      <c r="B40" s="63"/>
      <c r="C40" s="63"/>
      <c r="D40" s="63"/>
      <c r="E40" s="63"/>
      <c r="F40" s="63"/>
      <c r="G40" s="63"/>
      <c r="H40" s="63"/>
      <c r="I40" s="63"/>
      <c r="J40" s="63"/>
      <c r="K40" s="63"/>
      <c r="L40" s="63"/>
      <c r="M40" s="63"/>
      <c r="N40" s="61">
        <f>SUM(B40:M40)</f>
        <v>0</v>
      </c>
      <c r="O40" s="63"/>
      <c r="P40" s="63"/>
      <c r="Q40" s="63"/>
      <c r="R40" s="63"/>
    </row>
    <row r="41" spans="1:18" s="47" customFormat="1" x14ac:dyDescent="0.2">
      <c r="A41" s="74"/>
      <c r="B41" s="50"/>
      <c r="C41" s="50"/>
      <c r="D41" s="50"/>
      <c r="E41" s="50"/>
      <c r="F41" s="50"/>
      <c r="G41" s="50"/>
      <c r="H41" s="50"/>
      <c r="I41" s="50"/>
      <c r="J41" s="50"/>
      <c r="K41" s="50"/>
      <c r="L41" s="50"/>
      <c r="M41" s="50"/>
      <c r="N41" s="50"/>
      <c r="O41" s="50"/>
      <c r="P41" s="50"/>
      <c r="Q41" s="50"/>
      <c r="R41" s="50"/>
    </row>
    <row r="42" spans="1:18" s="47" customFormat="1" x14ac:dyDescent="0.2">
      <c r="A42" s="48" t="s">
        <v>27</v>
      </c>
      <c r="B42" s="50"/>
      <c r="C42" s="50"/>
      <c r="D42" s="50"/>
      <c r="E42" s="50"/>
      <c r="F42" s="50"/>
      <c r="G42" s="50"/>
      <c r="H42" s="50"/>
      <c r="I42" s="50"/>
      <c r="J42" s="50"/>
      <c r="K42" s="50"/>
      <c r="L42" s="50"/>
      <c r="M42" s="50"/>
      <c r="N42" s="50"/>
      <c r="O42" s="50"/>
      <c r="P42" s="50"/>
      <c r="Q42" s="50"/>
      <c r="R42" s="50"/>
    </row>
    <row r="43" spans="1:18" s="47" customFormat="1" x14ac:dyDescent="0.2">
      <c r="A43" s="51" t="s">
        <v>21</v>
      </c>
      <c r="B43" s="79"/>
      <c r="C43" s="63"/>
      <c r="D43" s="63"/>
      <c r="E43" s="63"/>
      <c r="F43" s="63"/>
      <c r="G43" s="63"/>
      <c r="H43" s="63"/>
      <c r="I43" s="63"/>
      <c r="J43" s="63"/>
      <c r="K43" s="63"/>
      <c r="L43" s="63"/>
      <c r="M43" s="63"/>
      <c r="N43" s="61">
        <f>SUM(B43:M43)</f>
        <v>0</v>
      </c>
      <c r="O43" s="63"/>
      <c r="P43" s="63"/>
      <c r="Q43" s="63"/>
      <c r="R43" s="63"/>
    </row>
    <row r="44" spans="1:18" s="47" customFormat="1" x14ac:dyDescent="0.2">
      <c r="A44" s="51" t="s">
        <v>32</v>
      </c>
      <c r="B44" s="63"/>
      <c r="C44" s="63"/>
      <c r="D44" s="63"/>
      <c r="E44" s="63"/>
      <c r="F44" s="63"/>
      <c r="G44" s="63"/>
      <c r="H44" s="63"/>
      <c r="I44" s="63"/>
      <c r="J44" s="63"/>
      <c r="K44" s="63"/>
      <c r="L44" s="63"/>
      <c r="M44" s="63"/>
      <c r="N44" s="61">
        <f>SUM(B44:M44)</f>
        <v>0</v>
      </c>
      <c r="O44" s="63"/>
      <c r="P44" s="63"/>
      <c r="Q44" s="63"/>
      <c r="R44" s="63"/>
    </row>
    <row r="45" spans="1:18" s="47" customFormat="1" x14ac:dyDescent="0.2">
      <c r="A45" s="51" t="s">
        <v>33</v>
      </c>
      <c r="B45" s="63"/>
      <c r="C45" s="63"/>
      <c r="D45" s="63"/>
      <c r="E45" s="63"/>
      <c r="F45" s="63"/>
      <c r="G45" s="63"/>
      <c r="H45" s="63"/>
      <c r="I45" s="63"/>
      <c r="J45" s="63"/>
      <c r="K45" s="63"/>
      <c r="L45" s="63"/>
      <c r="M45" s="63"/>
      <c r="N45" s="61">
        <f>SUM(B45:M45)</f>
        <v>0</v>
      </c>
      <c r="O45" s="63"/>
      <c r="P45" s="63"/>
      <c r="Q45" s="63"/>
      <c r="R45" s="63"/>
    </row>
    <row r="46" spans="1:18" s="47" customFormat="1" ht="3" customHeight="1" x14ac:dyDescent="0.2">
      <c r="A46" s="74"/>
      <c r="B46" s="50"/>
      <c r="C46" s="50"/>
      <c r="D46" s="50"/>
      <c r="E46" s="50"/>
      <c r="F46" s="50"/>
      <c r="G46" s="50"/>
      <c r="H46" s="50"/>
      <c r="I46" s="50"/>
      <c r="J46" s="50"/>
      <c r="K46" s="50"/>
      <c r="L46" s="50"/>
      <c r="M46" s="50"/>
      <c r="N46" s="256">
        <f>SUM(B46:M46)</f>
        <v>0</v>
      </c>
      <c r="O46" s="50"/>
      <c r="P46" s="50"/>
      <c r="Q46" s="50"/>
      <c r="R46" s="50"/>
    </row>
    <row r="47" spans="1:18" s="47" customFormat="1" x14ac:dyDescent="0.2">
      <c r="A47" s="76" t="s">
        <v>31</v>
      </c>
      <c r="B47" s="50"/>
      <c r="C47" s="50"/>
      <c r="D47" s="50"/>
      <c r="E47" s="50"/>
      <c r="F47" s="50"/>
      <c r="G47" s="50"/>
      <c r="H47" s="50"/>
      <c r="I47" s="50"/>
      <c r="J47" s="50"/>
      <c r="K47" s="50"/>
      <c r="L47" s="50"/>
      <c r="M47" s="50"/>
      <c r="N47" s="256"/>
      <c r="O47" s="50"/>
      <c r="P47" s="50"/>
      <c r="Q47" s="50"/>
      <c r="R47" s="50"/>
    </row>
    <row r="48" spans="1:18" s="47" customFormat="1" x14ac:dyDescent="0.2">
      <c r="A48" s="77" t="s">
        <v>42</v>
      </c>
      <c r="B48" s="50"/>
      <c r="C48" s="50"/>
      <c r="D48" s="50"/>
      <c r="E48" s="50"/>
      <c r="F48" s="50"/>
      <c r="G48" s="50"/>
      <c r="H48" s="50"/>
      <c r="I48" s="50"/>
      <c r="J48" s="50"/>
      <c r="K48" s="50"/>
      <c r="L48" s="50"/>
      <c r="M48" s="50"/>
      <c r="N48" s="50"/>
      <c r="O48" s="50"/>
      <c r="P48" s="50"/>
      <c r="Q48" s="50"/>
      <c r="R48" s="50"/>
    </row>
    <row r="49" spans="1:18" x14ac:dyDescent="0.2">
      <c r="A49" s="51" t="s">
        <v>10</v>
      </c>
      <c r="B49" s="63"/>
      <c r="C49" s="63"/>
      <c r="D49" s="63"/>
      <c r="E49" s="63"/>
      <c r="F49" s="63"/>
      <c r="G49" s="63"/>
      <c r="H49" s="63"/>
      <c r="I49" s="63"/>
      <c r="J49" s="63"/>
      <c r="K49" s="63"/>
      <c r="L49" s="63"/>
      <c r="M49" s="63"/>
      <c r="N49" s="61">
        <f>SUM(B49:M49)</f>
        <v>0</v>
      </c>
      <c r="O49" s="63"/>
      <c r="P49" s="63"/>
      <c r="Q49" s="63"/>
      <c r="R49" s="63"/>
    </row>
    <row r="50" spans="1:18" x14ac:dyDescent="0.2">
      <c r="A50" s="51" t="s">
        <v>11</v>
      </c>
      <c r="B50" s="63"/>
      <c r="C50" s="63"/>
      <c r="D50" s="63"/>
      <c r="E50" s="63"/>
      <c r="F50" s="63"/>
      <c r="G50" s="63"/>
      <c r="H50" s="63"/>
      <c r="I50" s="63"/>
      <c r="J50" s="63"/>
      <c r="K50" s="63"/>
      <c r="L50" s="63"/>
      <c r="M50" s="63"/>
      <c r="N50" s="61">
        <f t="shared" ref="N50:N55" si="4">SUM(B50:M50)</f>
        <v>0</v>
      </c>
      <c r="O50" s="63"/>
      <c r="P50" s="63"/>
      <c r="Q50" s="63"/>
      <c r="R50" s="63"/>
    </row>
    <row r="51" spans="1:18" x14ac:dyDescent="0.2">
      <c r="A51" s="51" t="s">
        <v>12</v>
      </c>
      <c r="B51" s="63"/>
      <c r="C51" s="63"/>
      <c r="D51" s="63"/>
      <c r="E51" s="63"/>
      <c r="F51" s="63"/>
      <c r="G51" s="63"/>
      <c r="H51" s="63"/>
      <c r="I51" s="63"/>
      <c r="J51" s="63"/>
      <c r="K51" s="63"/>
      <c r="L51" s="63"/>
      <c r="M51" s="63"/>
      <c r="N51" s="61">
        <f t="shared" si="4"/>
        <v>0</v>
      </c>
      <c r="O51" s="63"/>
      <c r="P51" s="63"/>
      <c r="Q51" s="63"/>
      <c r="R51" s="63"/>
    </row>
    <row r="52" spans="1:18" x14ac:dyDescent="0.2">
      <c r="A52" s="51" t="s">
        <v>40</v>
      </c>
      <c r="B52" s="63"/>
      <c r="C52" s="63"/>
      <c r="D52" s="63"/>
      <c r="E52" s="63"/>
      <c r="F52" s="63"/>
      <c r="G52" s="63"/>
      <c r="H52" s="63"/>
      <c r="I52" s="63"/>
      <c r="J52" s="63"/>
      <c r="K52" s="63"/>
      <c r="L52" s="63"/>
      <c r="M52" s="63"/>
      <c r="N52" s="61">
        <f t="shared" si="4"/>
        <v>0</v>
      </c>
      <c r="O52" s="63"/>
      <c r="P52" s="63"/>
      <c r="Q52" s="63"/>
      <c r="R52" s="63"/>
    </row>
    <row r="53" spans="1:18" x14ac:dyDescent="0.2">
      <c r="A53" s="51" t="s">
        <v>37</v>
      </c>
      <c r="B53" s="63"/>
      <c r="C53" s="63"/>
      <c r="D53" s="63"/>
      <c r="E53" s="63"/>
      <c r="F53" s="63"/>
      <c r="G53" s="63"/>
      <c r="H53" s="63"/>
      <c r="I53" s="63"/>
      <c r="J53" s="63"/>
      <c r="K53" s="63"/>
      <c r="L53" s="63"/>
      <c r="M53" s="63"/>
      <c r="N53" s="61">
        <f t="shared" si="4"/>
        <v>0</v>
      </c>
      <c r="O53" s="63"/>
      <c r="P53" s="63"/>
      <c r="Q53" s="63"/>
      <c r="R53" s="63"/>
    </row>
    <row r="54" spans="1:18" x14ac:dyDescent="0.2">
      <c r="A54" s="51" t="s">
        <v>46</v>
      </c>
      <c r="B54" s="63"/>
      <c r="C54" s="63"/>
      <c r="D54" s="63"/>
      <c r="E54" s="63"/>
      <c r="F54" s="63"/>
      <c r="G54" s="63"/>
      <c r="H54" s="63"/>
      <c r="I54" s="63"/>
      <c r="J54" s="63"/>
      <c r="K54" s="63"/>
      <c r="L54" s="63"/>
      <c r="M54" s="63"/>
      <c r="N54" s="61">
        <f t="shared" si="4"/>
        <v>0</v>
      </c>
      <c r="O54" s="63"/>
      <c r="P54" s="63"/>
      <c r="Q54" s="63"/>
      <c r="R54" s="63"/>
    </row>
    <row r="55" spans="1:18" x14ac:dyDescent="0.2">
      <c r="A55" s="51" t="s">
        <v>43</v>
      </c>
      <c r="B55" s="63"/>
      <c r="C55" s="63"/>
      <c r="D55" s="63"/>
      <c r="E55" s="63"/>
      <c r="F55" s="63"/>
      <c r="G55" s="63"/>
      <c r="H55" s="63"/>
      <c r="I55" s="63"/>
      <c r="J55" s="63"/>
      <c r="K55" s="63"/>
      <c r="L55" s="63"/>
      <c r="M55" s="63"/>
      <c r="N55" s="61">
        <f t="shared" si="4"/>
        <v>0</v>
      </c>
      <c r="O55" s="63"/>
      <c r="P55" s="63"/>
      <c r="Q55" s="63"/>
      <c r="R55" s="63"/>
    </row>
    <row r="56" spans="1:18" s="47" customFormat="1" x14ac:dyDescent="0.2">
      <c r="A56" s="77" t="s">
        <v>30</v>
      </c>
      <c r="B56" s="73"/>
      <c r="C56" s="73"/>
      <c r="D56" s="73"/>
      <c r="E56" s="73"/>
      <c r="F56" s="73"/>
      <c r="G56" s="73"/>
      <c r="H56" s="73"/>
      <c r="I56" s="73"/>
      <c r="J56" s="73"/>
      <c r="K56" s="73"/>
      <c r="L56" s="73"/>
      <c r="M56" s="73"/>
      <c r="N56" s="50"/>
      <c r="O56" s="73"/>
      <c r="P56" s="73"/>
      <c r="Q56" s="73"/>
      <c r="R56" s="73"/>
    </row>
    <row r="57" spans="1:18" x14ac:dyDescent="0.2">
      <c r="A57" s="51" t="s">
        <v>13</v>
      </c>
      <c r="B57" s="63"/>
      <c r="C57" s="63"/>
      <c r="D57" s="63"/>
      <c r="E57" s="63"/>
      <c r="F57" s="63"/>
      <c r="G57" s="63"/>
      <c r="H57" s="63"/>
      <c r="I57" s="63"/>
      <c r="J57" s="63"/>
      <c r="K57" s="63"/>
      <c r="L57" s="63"/>
      <c r="M57" s="63"/>
      <c r="N57" s="61">
        <f>SUM(B57:M57)</f>
        <v>0</v>
      </c>
      <c r="O57" s="63"/>
      <c r="P57" s="63"/>
      <c r="Q57" s="63"/>
      <c r="R57" s="63"/>
    </row>
    <row r="58" spans="1:18" x14ac:dyDescent="0.2">
      <c r="A58" s="51" t="s">
        <v>14</v>
      </c>
      <c r="B58" s="63"/>
      <c r="C58" s="63"/>
      <c r="D58" s="63"/>
      <c r="E58" s="63"/>
      <c r="F58" s="63"/>
      <c r="G58" s="63"/>
      <c r="H58" s="63"/>
      <c r="I58" s="63"/>
      <c r="J58" s="63"/>
      <c r="K58" s="63"/>
      <c r="L58" s="63"/>
      <c r="M58" s="63"/>
      <c r="N58" s="61">
        <f>SUM(B58:M58)</f>
        <v>0</v>
      </c>
      <c r="O58" s="63"/>
      <c r="P58" s="63"/>
      <c r="Q58" s="63"/>
      <c r="R58" s="63"/>
    </row>
    <row r="59" spans="1:18" x14ac:dyDescent="0.2">
      <c r="A59" s="51" t="s">
        <v>15</v>
      </c>
      <c r="B59" s="63"/>
      <c r="C59" s="63"/>
      <c r="D59" s="63"/>
      <c r="E59" s="63"/>
      <c r="F59" s="63"/>
      <c r="G59" s="63"/>
      <c r="H59" s="63"/>
      <c r="I59" s="63"/>
      <c r="J59" s="63"/>
      <c r="K59" s="63"/>
      <c r="L59" s="63"/>
      <c r="M59" s="63"/>
      <c r="N59" s="61">
        <f>SUM(B59:M59)</f>
        <v>0</v>
      </c>
      <c r="O59" s="63"/>
      <c r="P59" s="63"/>
      <c r="Q59" s="63"/>
      <c r="R59" s="63"/>
    </row>
    <row r="60" spans="1:18" x14ac:dyDescent="0.2">
      <c r="A60" s="51" t="s">
        <v>16</v>
      </c>
      <c r="B60" s="63"/>
      <c r="C60" s="63"/>
      <c r="D60" s="63"/>
      <c r="E60" s="63"/>
      <c r="F60" s="63"/>
      <c r="G60" s="63"/>
      <c r="H60" s="63"/>
      <c r="I60" s="63"/>
      <c r="J60" s="63"/>
      <c r="K60" s="63"/>
      <c r="L60" s="63"/>
      <c r="M60" s="63"/>
      <c r="N60" s="61">
        <f>SUM(B60:M60)</f>
        <v>0</v>
      </c>
      <c r="O60" s="63"/>
      <c r="P60" s="63"/>
      <c r="Q60" s="63"/>
      <c r="R60" s="63"/>
    </row>
    <row r="61" spans="1:18" s="47" customFormat="1" x14ac:dyDescent="0.2">
      <c r="A61" s="77" t="s">
        <v>39</v>
      </c>
      <c r="B61" s="73"/>
      <c r="C61" s="73"/>
      <c r="D61" s="73"/>
      <c r="E61" s="73"/>
      <c r="F61" s="73"/>
      <c r="G61" s="73"/>
      <c r="H61" s="73"/>
      <c r="I61" s="73"/>
      <c r="J61" s="73"/>
      <c r="K61" s="73"/>
      <c r="L61" s="73"/>
      <c r="M61" s="73"/>
      <c r="N61" s="50"/>
      <c r="O61" s="73"/>
      <c r="P61" s="73"/>
      <c r="Q61" s="73"/>
      <c r="R61" s="73"/>
    </row>
    <row r="62" spans="1:18" x14ac:dyDescent="0.2">
      <c r="A62" s="51" t="s">
        <v>17</v>
      </c>
      <c r="B62" s="63"/>
      <c r="C62" s="63"/>
      <c r="D62" s="63"/>
      <c r="E62" s="63"/>
      <c r="F62" s="63"/>
      <c r="G62" s="63"/>
      <c r="H62" s="63"/>
      <c r="I62" s="63"/>
      <c r="J62" s="63"/>
      <c r="K62" s="63"/>
      <c r="L62" s="63"/>
      <c r="M62" s="63"/>
      <c r="N62" s="61">
        <f>SUM(B62:M62)</f>
        <v>0</v>
      </c>
      <c r="O62" s="63"/>
      <c r="P62" s="63"/>
      <c r="Q62" s="63"/>
      <c r="R62" s="63"/>
    </row>
    <row r="63" spans="1:18" x14ac:dyDescent="0.2">
      <c r="A63" s="51" t="s">
        <v>18</v>
      </c>
      <c r="B63" s="63"/>
      <c r="C63" s="63"/>
      <c r="D63" s="63"/>
      <c r="E63" s="63"/>
      <c r="F63" s="63"/>
      <c r="G63" s="63"/>
      <c r="H63" s="63"/>
      <c r="I63" s="63"/>
      <c r="J63" s="63"/>
      <c r="K63" s="63"/>
      <c r="L63" s="63"/>
      <c r="M63" s="63"/>
      <c r="N63" s="61">
        <f>SUM(B63:M63)</f>
        <v>0</v>
      </c>
      <c r="O63" s="63"/>
      <c r="P63" s="63"/>
      <c r="Q63" s="63"/>
      <c r="R63" s="63"/>
    </row>
    <row r="64" spans="1:18" x14ac:dyDescent="0.2">
      <c r="A64" s="51" t="s">
        <v>19</v>
      </c>
      <c r="B64" s="63"/>
      <c r="C64" s="63"/>
      <c r="D64" s="63"/>
      <c r="E64" s="63"/>
      <c r="F64" s="63"/>
      <c r="G64" s="63"/>
      <c r="H64" s="63"/>
      <c r="I64" s="63"/>
      <c r="J64" s="63"/>
      <c r="K64" s="63"/>
      <c r="L64" s="63"/>
      <c r="M64" s="63"/>
      <c r="N64" s="61">
        <f>SUM(B64:M64)</f>
        <v>0</v>
      </c>
      <c r="O64" s="63"/>
      <c r="P64" s="63"/>
      <c r="Q64" s="63"/>
      <c r="R64" s="63"/>
    </row>
    <row r="65" spans="1:19" s="47" customFormat="1" x14ac:dyDescent="0.2">
      <c r="A65" s="77" t="s">
        <v>45</v>
      </c>
      <c r="B65" s="73"/>
      <c r="C65" s="73"/>
      <c r="D65" s="73"/>
      <c r="E65" s="73"/>
      <c r="F65" s="73"/>
      <c r="G65" s="73"/>
      <c r="H65" s="73"/>
      <c r="I65" s="73"/>
      <c r="J65" s="73"/>
      <c r="K65" s="73"/>
      <c r="L65" s="73"/>
      <c r="M65" s="73"/>
      <c r="N65" s="50"/>
      <c r="O65" s="73"/>
      <c r="P65" s="73"/>
      <c r="Q65" s="73"/>
      <c r="R65" s="73"/>
    </row>
    <row r="66" spans="1:19" s="80" customFormat="1" x14ac:dyDescent="0.2">
      <c r="A66" s="78" t="s">
        <v>34</v>
      </c>
      <c r="B66" s="79"/>
      <c r="C66" s="79"/>
      <c r="D66" s="79"/>
      <c r="E66" s="63"/>
      <c r="F66" s="63"/>
      <c r="G66" s="63"/>
      <c r="H66" s="63"/>
      <c r="I66" s="63"/>
      <c r="J66" s="63"/>
      <c r="K66" s="63"/>
      <c r="L66" s="63"/>
      <c r="M66" s="63"/>
      <c r="N66" s="61">
        <f>SUM(B66:M66)</f>
        <v>0</v>
      </c>
      <c r="O66" s="63"/>
      <c r="P66" s="63"/>
      <c r="Q66" s="63"/>
      <c r="R66" s="63"/>
    </row>
    <row r="67" spans="1:19" s="80" customFormat="1" x14ac:dyDescent="0.2">
      <c r="A67" s="78" t="s">
        <v>20</v>
      </c>
      <c r="B67" s="79"/>
      <c r="C67" s="79"/>
      <c r="D67" s="79"/>
      <c r="E67" s="63"/>
      <c r="F67" s="63"/>
      <c r="G67" s="63"/>
      <c r="H67" s="63"/>
      <c r="I67" s="63"/>
      <c r="J67" s="63"/>
      <c r="K67" s="63"/>
      <c r="L67" s="63"/>
      <c r="M67" s="63"/>
      <c r="N67" s="61">
        <f>SUM(B67:M67)</f>
        <v>0</v>
      </c>
      <c r="O67" s="63"/>
      <c r="P67" s="63"/>
      <c r="Q67" s="63"/>
      <c r="R67" s="63"/>
    </row>
    <row r="68" spans="1:19" s="80" customFormat="1" x14ac:dyDescent="0.2">
      <c r="A68" s="78" t="s">
        <v>47</v>
      </c>
      <c r="B68" s="79"/>
      <c r="C68" s="79"/>
      <c r="D68" s="79"/>
      <c r="E68" s="63"/>
      <c r="F68" s="63"/>
      <c r="G68" s="63"/>
      <c r="H68" s="63"/>
      <c r="I68" s="63"/>
      <c r="J68" s="63"/>
      <c r="K68" s="63"/>
      <c r="L68" s="63"/>
      <c r="M68" s="63"/>
      <c r="N68" s="61">
        <f>SUM(B68:M68)</f>
        <v>0</v>
      </c>
      <c r="O68" s="63"/>
      <c r="P68" s="63"/>
      <c r="Q68" s="63"/>
      <c r="R68" s="63"/>
    </row>
    <row r="69" spans="1:19" s="80" customFormat="1" x14ac:dyDescent="0.2">
      <c r="A69" s="78" t="s">
        <v>45</v>
      </c>
      <c r="B69" s="79"/>
      <c r="C69" s="79"/>
      <c r="D69" s="79"/>
      <c r="E69" s="63"/>
      <c r="F69" s="63"/>
      <c r="G69" s="63"/>
      <c r="H69" s="63"/>
      <c r="I69" s="63"/>
      <c r="J69" s="63"/>
      <c r="K69" s="63"/>
      <c r="L69" s="63"/>
      <c r="M69" s="63"/>
      <c r="N69" s="61">
        <f>SUM(B69:M69)</f>
        <v>0</v>
      </c>
      <c r="O69" s="63"/>
      <c r="P69" s="63"/>
      <c r="Q69" s="63"/>
      <c r="R69" s="63"/>
    </row>
    <row r="70" spans="1:19" s="47" customFormat="1" x14ac:dyDescent="0.2">
      <c r="A70" s="77" t="s">
        <v>41</v>
      </c>
      <c r="B70" s="73"/>
      <c r="C70" s="73"/>
      <c r="D70" s="73"/>
      <c r="E70" s="73"/>
      <c r="F70" s="73"/>
      <c r="G70" s="73"/>
      <c r="H70" s="73"/>
      <c r="I70" s="73"/>
      <c r="J70" s="73"/>
      <c r="K70" s="73"/>
      <c r="L70" s="73"/>
      <c r="M70" s="73"/>
      <c r="N70" s="50"/>
      <c r="O70" s="73"/>
      <c r="P70" s="73"/>
      <c r="Q70" s="73"/>
      <c r="R70" s="73"/>
    </row>
    <row r="71" spans="1:19" x14ac:dyDescent="0.2">
      <c r="A71" s="51" t="s">
        <v>65</v>
      </c>
      <c r="B71" s="63"/>
      <c r="C71" s="63"/>
      <c r="D71" s="63"/>
      <c r="E71" s="63"/>
      <c r="F71" s="63"/>
      <c r="G71" s="63"/>
      <c r="H71" s="63"/>
      <c r="I71" s="63"/>
      <c r="J71" s="63"/>
      <c r="K71" s="63"/>
      <c r="L71" s="63"/>
      <c r="M71" s="63"/>
      <c r="N71" s="61">
        <f>SUM(B71:M71)</f>
        <v>0</v>
      </c>
      <c r="O71" s="63"/>
      <c r="P71" s="63"/>
      <c r="Q71" s="63"/>
      <c r="R71" s="63"/>
    </row>
    <row r="72" spans="1:19" x14ac:dyDescent="0.2">
      <c r="A72" s="51" t="s">
        <v>104</v>
      </c>
      <c r="B72" s="81"/>
      <c r="C72" s="61">
        <f>B71*0.33</f>
        <v>0</v>
      </c>
      <c r="D72" s="61">
        <f t="shared" ref="D72:M72" si="5">C71*0.33</f>
        <v>0</v>
      </c>
      <c r="E72" s="61">
        <f t="shared" si="5"/>
        <v>0</v>
      </c>
      <c r="F72" s="61">
        <f t="shared" si="5"/>
        <v>0</v>
      </c>
      <c r="G72" s="61">
        <f t="shared" si="5"/>
        <v>0</v>
      </c>
      <c r="H72" s="61">
        <f t="shared" si="5"/>
        <v>0</v>
      </c>
      <c r="I72" s="61">
        <f t="shared" si="5"/>
        <v>0</v>
      </c>
      <c r="J72" s="61">
        <f t="shared" si="5"/>
        <v>0</v>
      </c>
      <c r="K72" s="61">
        <f t="shared" si="5"/>
        <v>0</v>
      </c>
      <c r="L72" s="61">
        <f t="shared" si="5"/>
        <v>0</v>
      </c>
      <c r="M72" s="61">
        <f t="shared" si="5"/>
        <v>0</v>
      </c>
      <c r="N72" s="61">
        <f>SUM(B72:M72)</f>
        <v>0</v>
      </c>
      <c r="O72" s="45">
        <f>M71*0.33+O71/12*11*0.33</f>
        <v>0</v>
      </c>
      <c r="P72" s="61">
        <f>O71/12*0.33+P71/12*11*0.33</f>
        <v>0</v>
      </c>
      <c r="Q72" s="61">
        <f>P71/12*0.33+Q71/12*11*0.33</f>
        <v>0</v>
      </c>
      <c r="R72" s="61">
        <f>Q71/12*0.33+R71/12*11*0.33</f>
        <v>0</v>
      </c>
    </row>
    <row r="73" spans="1:19" x14ac:dyDescent="0.2">
      <c r="A73" s="78" t="s">
        <v>227</v>
      </c>
      <c r="B73" s="81"/>
      <c r="C73" s="61">
        <f t="shared" ref="C73:M73" si="6">B71*0.008</f>
        <v>0</v>
      </c>
      <c r="D73" s="61">
        <f t="shared" si="6"/>
        <v>0</v>
      </c>
      <c r="E73" s="61">
        <f t="shared" si="6"/>
        <v>0</v>
      </c>
      <c r="F73" s="61">
        <f t="shared" si="6"/>
        <v>0</v>
      </c>
      <c r="G73" s="61">
        <f t="shared" si="6"/>
        <v>0</v>
      </c>
      <c r="H73" s="61">
        <f t="shared" si="6"/>
        <v>0</v>
      </c>
      <c r="I73" s="61">
        <f t="shared" si="6"/>
        <v>0</v>
      </c>
      <c r="J73" s="61">
        <f t="shared" si="6"/>
        <v>0</v>
      </c>
      <c r="K73" s="61">
        <f t="shared" si="6"/>
        <v>0</v>
      </c>
      <c r="L73" s="61">
        <f t="shared" si="6"/>
        <v>0</v>
      </c>
      <c r="M73" s="61">
        <f t="shared" si="6"/>
        <v>0</v>
      </c>
      <c r="N73" s="61">
        <f>SUM(B73:M73)</f>
        <v>0</v>
      </c>
      <c r="O73" s="61">
        <f>N71/12*0.008+O71/12*11*0.008</f>
        <v>0</v>
      </c>
      <c r="P73" s="61">
        <f>O71/12*0.008+P71/12*11*0.008</f>
        <v>0</v>
      </c>
      <c r="Q73" s="61">
        <f>P71/12*0.008+Q71/12*11*0.008</f>
        <v>0</v>
      </c>
      <c r="R73" s="45">
        <f>Q71/12*0.008+R71/12*11*0.008</f>
        <v>0</v>
      </c>
    </row>
    <row r="74" spans="1:19" x14ac:dyDescent="0.2">
      <c r="A74" s="51" t="s">
        <v>38</v>
      </c>
      <c r="B74" s="63"/>
      <c r="C74" s="63"/>
      <c r="D74" s="63"/>
      <c r="E74" s="63"/>
      <c r="F74" s="63"/>
      <c r="G74" s="63"/>
      <c r="H74" s="63"/>
      <c r="I74" s="63"/>
      <c r="J74" s="63"/>
      <c r="K74" s="63"/>
      <c r="L74" s="63"/>
      <c r="M74" s="63"/>
      <c r="N74" s="61">
        <f>SUM(B74:M74)</f>
        <v>0</v>
      </c>
      <c r="O74" s="63"/>
      <c r="P74" s="63"/>
      <c r="Q74" s="63"/>
      <c r="R74" s="63"/>
    </row>
    <row r="75" spans="1:19" s="47" customFormat="1" x14ac:dyDescent="0.2">
      <c r="A75" s="48" t="s">
        <v>44</v>
      </c>
      <c r="B75" s="73"/>
      <c r="C75" s="73"/>
      <c r="D75" s="73"/>
      <c r="E75" s="73"/>
      <c r="F75" s="73"/>
      <c r="G75" s="73"/>
      <c r="H75" s="73"/>
      <c r="I75" s="73"/>
      <c r="J75" s="73"/>
      <c r="K75" s="73"/>
      <c r="L75" s="73"/>
      <c r="M75" s="73"/>
      <c r="N75" s="50"/>
      <c r="O75" s="73"/>
      <c r="P75" s="73"/>
      <c r="Q75" s="73"/>
      <c r="R75" s="73"/>
    </row>
    <row r="76" spans="1:19" x14ac:dyDescent="0.2">
      <c r="A76" s="51" t="s">
        <v>103</v>
      </c>
      <c r="B76" s="63"/>
      <c r="C76" s="63"/>
      <c r="D76" s="63"/>
      <c r="E76" s="63"/>
      <c r="F76" s="63"/>
      <c r="G76" s="63"/>
      <c r="H76" s="63"/>
      <c r="I76" s="63"/>
      <c r="J76" s="63"/>
      <c r="K76" s="63"/>
      <c r="L76" s="63"/>
      <c r="M76" s="63"/>
      <c r="N76" s="61">
        <f>SUM(B76:M76)</f>
        <v>0</v>
      </c>
      <c r="O76" s="63"/>
      <c r="P76" s="63"/>
      <c r="Q76" s="63"/>
      <c r="R76" s="63"/>
    </row>
    <row r="77" spans="1:19" x14ac:dyDescent="0.2">
      <c r="A77" s="64" t="s">
        <v>6</v>
      </c>
      <c r="B77" s="61">
        <f>IF('Algandmed '!$B2="jah",ROUND((SUM(B30:B69)-B60-B67+B74)*0.2,0),0)</f>
        <v>0</v>
      </c>
      <c r="C77" s="61">
        <f>IF('Algandmed '!$B2="jah",ROUND((SUM(C30:C69)-C60-C67+C74)*0.2,0),0)</f>
        <v>0</v>
      </c>
      <c r="D77" s="61">
        <f>IF('Algandmed '!$B2="jah",ROUND((SUM(D30:D69)-D60-D67+D74)*0.2,0),0)</f>
        <v>0</v>
      </c>
      <c r="E77" s="61">
        <f>IF('Algandmed '!$B2="jah",ROUND((SUM(E30:E69)-E60-E67+E74)*0.2,0),0)</f>
        <v>0</v>
      </c>
      <c r="F77" s="61">
        <f>IF('Algandmed '!$B2="jah",ROUND((SUM(F30:F69)-F60-F67+F74)*0.2,0),0)</f>
        <v>0</v>
      </c>
      <c r="G77" s="61">
        <f>IF('Algandmed '!$B2="jah",ROUND((SUM(G30:G69)-G60-G67+G74)*0.2,0),0)</f>
        <v>0</v>
      </c>
      <c r="H77" s="61">
        <f>IF('Algandmed '!$B2="jah",ROUND((SUM(H30:H69)-H60-H67+H74)*0.2,0),0)</f>
        <v>0</v>
      </c>
      <c r="I77" s="61">
        <f>IF('Algandmed '!$B2="jah",ROUND((SUM(I30:I69)-I60-I67+I74)*0.2,0),0)</f>
        <v>0</v>
      </c>
      <c r="J77" s="61">
        <f>IF('Algandmed '!$B2="jah",ROUND((SUM(J30:J69)-J60-J67+J74)*0.2,0),0)</f>
        <v>0</v>
      </c>
      <c r="K77" s="61">
        <f>IF('Algandmed '!$B2="jah",ROUND((SUM(K30:K69)-K60-K67+K74)*0.2,0),0)</f>
        <v>0</v>
      </c>
      <c r="L77" s="61">
        <f>IF('Algandmed '!$B2="jah",ROUND((SUM(L30:L69)-L60-L67+L74)*0.2,0),0)</f>
        <v>0</v>
      </c>
      <c r="M77" s="61">
        <f>IF('Algandmed '!$B2="jah",ROUND((SUM(M30:M69)-M60-M67+M74)*0.2,0),0)</f>
        <v>0</v>
      </c>
      <c r="N77" s="61">
        <f>SUM(B77:M77)</f>
        <v>0</v>
      </c>
      <c r="O77" s="61">
        <f>IF('Algandmed '!$C2="jah",ROUND((SUM(O30:O69)-O60-O67+O74)*0.2,0),0)</f>
        <v>0</v>
      </c>
      <c r="P77" s="45">
        <f>IF('Algandmed '!$D2="jah",ROUND((SUM(P30:P69)-P60-P67+P74)*0.2,0),0)</f>
        <v>0</v>
      </c>
      <c r="Q77" s="45">
        <f>IF('Algandmed '!$E2="jah",ROUND((SUM(Q30:Q69)-Q60-Q67+Q74)*0.2,0),0)</f>
        <v>0</v>
      </c>
      <c r="R77" s="45">
        <f>IF('Algandmed '!$E2="jah",ROUND((SUM(R30:R69)-R60-R67+R74)*0.2,0),0)</f>
        <v>0</v>
      </c>
    </row>
    <row r="78" spans="1:19" ht="12" thickBot="1" x14ac:dyDescent="0.25">
      <c r="A78" s="269" t="s">
        <v>48</v>
      </c>
      <c r="B78" s="82"/>
      <c r="C78" s="83"/>
      <c r="D78" s="83"/>
      <c r="E78" s="83"/>
      <c r="F78" s="83"/>
      <c r="G78" s="83"/>
      <c r="H78" s="83"/>
      <c r="I78" s="83"/>
      <c r="J78" s="83"/>
      <c r="K78" s="83"/>
      <c r="L78" s="83"/>
      <c r="M78" s="83"/>
      <c r="N78" s="82"/>
      <c r="O78" s="83"/>
      <c r="P78" s="83"/>
      <c r="Q78" s="83"/>
      <c r="R78" s="83"/>
    </row>
    <row r="79" spans="1:19" s="80" customFormat="1" ht="12" thickBot="1" x14ac:dyDescent="0.25">
      <c r="A79" s="78" t="s">
        <v>101</v>
      </c>
      <c r="B79" s="84"/>
      <c r="C79" s="79"/>
      <c r="D79" s="63"/>
      <c r="E79" s="63"/>
      <c r="F79" s="63"/>
      <c r="G79" s="63"/>
      <c r="H79" s="63"/>
      <c r="I79" s="63"/>
      <c r="J79" s="63"/>
      <c r="K79" s="63"/>
      <c r="L79" s="63"/>
      <c r="M79" s="63"/>
      <c r="N79" s="263">
        <f>IF(SUM(B79:M79)&lt;Bilanss!B30,"Viga, kliki siin!",IF(SUM(B79:M79)&gt;(Bilanss!B30+SUM(B20:M20)),"Viga, kliki siin!",SUM(B79:M79)))</f>
        <v>0</v>
      </c>
      <c r="O79" s="63"/>
      <c r="P79" s="63"/>
      <c r="Q79" s="63"/>
      <c r="R79" s="257"/>
      <c r="S79" s="85"/>
    </row>
    <row r="80" spans="1:19" s="80" customFormat="1" x14ac:dyDescent="0.2">
      <c r="A80" s="78" t="s">
        <v>102</v>
      </c>
      <c r="B80" s="79"/>
      <c r="C80" s="79"/>
      <c r="D80" s="79"/>
      <c r="E80" s="63"/>
      <c r="F80" s="63"/>
      <c r="G80" s="63"/>
      <c r="H80" s="63"/>
      <c r="I80" s="63"/>
      <c r="J80" s="63"/>
      <c r="K80" s="63"/>
      <c r="L80" s="63"/>
      <c r="M80" s="63"/>
      <c r="N80" s="264">
        <f>IF(SUM(B80:M80)&lt;Bilanss!B29,"Viga, kliki siin!",IF(SUM(B80:M80)&gt;(Bilanss!B29+SUM(B21:M21)),"Viga, kliki siin!",SUM(B80:M80)))</f>
        <v>0</v>
      </c>
      <c r="O80" s="63"/>
      <c r="P80" s="63"/>
      <c r="Q80" s="63"/>
      <c r="R80" s="63"/>
    </row>
    <row r="81" spans="1:18" s="80" customFormat="1" x14ac:dyDescent="0.2">
      <c r="A81" s="78" t="s">
        <v>61</v>
      </c>
      <c r="B81" s="79"/>
      <c r="C81" s="79"/>
      <c r="D81" s="79"/>
      <c r="E81" s="63"/>
      <c r="F81" s="63"/>
      <c r="G81" s="63"/>
      <c r="H81" s="63"/>
      <c r="I81" s="63"/>
      <c r="J81" s="63"/>
      <c r="K81" s="63"/>
      <c r="L81" s="63"/>
      <c r="M81" s="63"/>
      <c r="N81" s="61">
        <f>SUM(B81:M81)</f>
        <v>0</v>
      </c>
      <c r="O81" s="63"/>
      <c r="P81" s="63"/>
      <c r="Q81" s="63"/>
      <c r="R81" s="63"/>
    </row>
    <row r="82" spans="1:18" x14ac:dyDescent="0.2">
      <c r="A82" s="51" t="s">
        <v>53</v>
      </c>
      <c r="B82" s="81"/>
      <c r="C82" s="61">
        <f>IF(B91&gt;0,B91,0)</f>
        <v>0</v>
      </c>
      <c r="D82" s="61">
        <f t="shared" ref="D82:M82" si="7">IF(AND(B91&lt;0,C91&lt;=0),B91,IF(AND(B91&gt;=0,C91&lt;0),0,IF(AND(B91&lt;0,C91&gt;0),B91+C91,C91)))</f>
        <v>0</v>
      </c>
      <c r="E82" s="61">
        <f t="shared" si="7"/>
        <v>0</v>
      </c>
      <c r="F82" s="61">
        <f t="shared" si="7"/>
        <v>0</v>
      </c>
      <c r="G82" s="61">
        <f t="shared" si="7"/>
        <v>0</v>
      </c>
      <c r="H82" s="61">
        <f t="shared" si="7"/>
        <v>0</v>
      </c>
      <c r="I82" s="61">
        <f t="shared" si="7"/>
        <v>0</v>
      </c>
      <c r="J82" s="61">
        <f t="shared" si="7"/>
        <v>0</v>
      </c>
      <c r="K82" s="61">
        <f t="shared" si="7"/>
        <v>0</v>
      </c>
      <c r="L82" s="61">
        <f t="shared" si="7"/>
        <v>0</v>
      </c>
      <c r="M82" s="61">
        <f t="shared" si="7"/>
        <v>0</v>
      </c>
      <c r="N82" s="61">
        <f>SUM(B82:M82)</f>
        <v>0</v>
      </c>
      <c r="O82" s="61">
        <f>L91+M91+O91-O91/12</f>
        <v>0</v>
      </c>
      <c r="P82" s="61">
        <f>O91/12+P91-P91/12</f>
        <v>0</v>
      </c>
      <c r="Q82" s="61">
        <f>P91/12+Q91-Q91/12</f>
        <v>0</v>
      </c>
      <c r="R82" s="45">
        <f>Q91/12+R91-R91/12</f>
        <v>0</v>
      </c>
    </row>
    <row r="83" spans="1:18" s="47" customFormat="1" x14ac:dyDescent="0.2">
      <c r="A83" s="74" t="s">
        <v>139</v>
      </c>
      <c r="B83" s="63"/>
      <c r="C83" s="63"/>
      <c r="D83" s="63"/>
      <c r="E83" s="63"/>
      <c r="F83" s="63"/>
      <c r="G83" s="63"/>
      <c r="H83" s="63"/>
      <c r="I83" s="63"/>
      <c r="J83" s="63"/>
      <c r="K83" s="63"/>
      <c r="L83" s="63"/>
      <c r="M83" s="63"/>
      <c r="N83" s="61">
        <f>SUM(B83:M83)</f>
        <v>0</v>
      </c>
      <c r="O83" s="63"/>
      <c r="P83" s="63"/>
      <c r="Q83" s="63"/>
      <c r="R83" s="63"/>
    </row>
    <row r="84" spans="1:18" s="87" customFormat="1" x14ac:dyDescent="0.2">
      <c r="A84" s="86" t="s">
        <v>22</v>
      </c>
      <c r="B84" s="61">
        <f t="shared" ref="B84:R84" si="8">SUM(B30:B83)</f>
        <v>0</v>
      </c>
      <c r="C84" s="61">
        <f t="shared" si="8"/>
        <v>0</v>
      </c>
      <c r="D84" s="61">
        <f t="shared" si="8"/>
        <v>0</v>
      </c>
      <c r="E84" s="61">
        <f t="shared" si="8"/>
        <v>0</v>
      </c>
      <c r="F84" s="61">
        <f t="shared" si="8"/>
        <v>0</v>
      </c>
      <c r="G84" s="61">
        <f t="shared" si="8"/>
        <v>0</v>
      </c>
      <c r="H84" s="61">
        <f t="shared" si="8"/>
        <v>0</v>
      </c>
      <c r="I84" s="61">
        <f t="shared" si="8"/>
        <v>0</v>
      </c>
      <c r="J84" s="61">
        <f t="shared" si="8"/>
        <v>0</v>
      </c>
      <c r="K84" s="61">
        <f t="shared" si="8"/>
        <v>0</v>
      </c>
      <c r="L84" s="61">
        <f t="shared" si="8"/>
        <v>0</v>
      </c>
      <c r="M84" s="61">
        <f t="shared" si="8"/>
        <v>0</v>
      </c>
      <c r="N84" s="61">
        <f t="shared" si="8"/>
        <v>0</v>
      </c>
      <c r="O84" s="61">
        <f t="shared" si="8"/>
        <v>0</v>
      </c>
      <c r="P84" s="61">
        <f t="shared" si="8"/>
        <v>0</v>
      </c>
      <c r="Q84" s="61">
        <f t="shared" si="8"/>
        <v>0</v>
      </c>
      <c r="R84" s="61">
        <f t="shared" si="8"/>
        <v>0</v>
      </c>
    </row>
    <row r="85" spans="1:18" s="87" customFormat="1" x14ac:dyDescent="0.2">
      <c r="A85" s="76" t="s">
        <v>134</v>
      </c>
      <c r="B85" s="88">
        <f>SUM(raha2)-SUM(kohu2)</f>
        <v>0</v>
      </c>
      <c r="C85" s="70"/>
      <c r="D85" s="70"/>
      <c r="E85" s="70"/>
      <c r="F85" s="70"/>
      <c r="G85" s="70"/>
      <c r="H85" s="70"/>
      <c r="I85" s="70"/>
      <c r="J85" s="70"/>
      <c r="K85" s="70"/>
      <c r="L85" s="70"/>
      <c r="M85" s="70"/>
      <c r="N85" s="324">
        <f>B85</f>
        <v>0</v>
      </c>
      <c r="O85" s="325"/>
      <c r="P85" s="325"/>
      <c r="Q85" s="325"/>
      <c r="R85" s="325"/>
    </row>
    <row r="86" spans="1:18" s="47" customFormat="1" x14ac:dyDescent="0.2">
      <c r="A86" s="86" t="s">
        <v>23</v>
      </c>
      <c r="B86" s="45">
        <f>B4+B25-B84+B85</f>
        <v>0</v>
      </c>
      <c r="C86" s="61">
        <f t="shared" ref="C86:M86" si="9">C25+C4-C84</f>
        <v>0</v>
      </c>
      <c r="D86" s="61">
        <f t="shared" si="9"/>
        <v>0</v>
      </c>
      <c r="E86" s="61">
        <f t="shared" si="9"/>
        <v>0</v>
      </c>
      <c r="F86" s="61">
        <f t="shared" si="9"/>
        <v>0</v>
      </c>
      <c r="G86" s="61">
        <f t="shared" si="9"/>
        <v>0</v>
      </c>
      <c r="H86" s="61">
        <f t="shared" si="9"/>
        <v>0</v>
      </c>
      <c r="I86" s="61">
        <f t="shared" si="9"/>
        <v>0</v>
      </c>
      <c r="J86" s="61">
        <f t="shared" si="9"/>
        <v>0</v>
      </c>
      <c r="K86" s="61">
        <f t="shared" si="9"/>
        <v>0</v>
      </c>
      <c r="L86" s="61">
        <f t="shared" si="9"/>
        <v>0</v>
      </c>
      <c r="M86" s="61">
        <f t="shared" si="9"/>
        <v>0</v>
      </c>
      <c r="N86" s="45">
        <f>N4+N25-N84+N85</f>
        <v>0</v>
      </c>
      <c r="O86" s="45">
        <f>O25+O4-O84</f>
        <v>0</v>
      </c>
      <c r="P86" s="45">
        <f>P25+P4-P84</f>
        <v>0</v>
      </c>
      <c r="Q86" s="45">
        <f>Q25+Q4-Q84</f>
        <v>0</v>
      </c>
      <c r="R86" s="45">
        <f>R25+R4-R84</f>
        <v>0</v>
      </c>
    </row>
    <row r="87" spans="1:18" s="47" customFormat="1" x14ac:dyDescent="0.2">
      <c r="B87" s="89"/>
      <c r="C87" s="89"/>
      <c r="D87" s="89"/>
      <c r="E87" s="89"/>
      <c r="F87" s="89"/>
      <c r="G87" s="89"/>
      <c r="H87" s="89"/>
      <c r="I87" s="89"/>
      <c r="J87" s="89"/>
      <c r="K87" s="89"/>
      <c r="L87" s="89"/>
      <c r="M87" s="89"/>
      <c r="N87" s="90"/>
      <c r="O87" s="180"/>
      <c r="P87" s="180"/>
      <c r="Q87" s="180"/>
      <c r="R87" s="181"/>
    </row>
    <row r="88" spans="1:18" x14ac:dyDescent="0.2">
      <c r="A88" s="47"/>
      <c r="B88" s="91" t="s">
        <v>135</v>
      </c>
      <c r="C88" s="89"/>
      <c r="D88" s="89"/>
      <c r="E88" s="89"/>
      <c r="F88" s="89"/>
      <c r="G88" s="89"/>
      <c r="H88" s="89"/>
      <c r="I88" s="89"/>
      <c r="J88" s="89"/>
      <c r="K88" s="89"/>
      <c r="L88" s="89"/>
      <c r="M88" s="89"/>
      <c r="N88" s="90"/>
      <c r="O88" s="180"/>
      <c r="P88" s="180"/>
      <c r="Q88" s="180"/>
      <c r="R88" s="181"/>
    </row>
    <row r="89" spans="1:18" ht="15" customHeight="1" x14ac:dyDescent="0.2">
      <c r="A89" s="47"/>
      <c r="B89" s="92" t="s">
        <v>136</v>
      </c>
      <c r="C89" s="89"/>
      <c r="D89" s="89"/>
      <c r="E89" s="89"/>
      <c r="F89" s="89"/>
      <c r="G89" s="89"/>
      <c r="H89" s="89"/>
      <c r="I89" s="89"/>
      <c r="J89" s="89"/>
      <c r="K89" s="89"/>
      <c r="L89" s="89"/>
      <c r="M89" s="89"/>
      <c r="N89" s="89"/>
      <c r="O89" s="180"/>
      <c r="P89" s="180"/>
      <c r="Q89" s="180"/>
      <c r="R89" s="181"/>
    </row>
    <row r="90" spans="1:18" ht="15" hidden="1" customHeight="1" x14ac:dyDescent="0.2"/>
    <row r="91" spans="1:18" s="94" customFormat="1" ht="15" hidden="1" customHeight="1" x14ac:dyDescent="0.2">
      <c r="A91" s="94" t="s">
        <v>130</v>
      </c>
      <c r="B91" s="95">
        <f t="shared" ref="B91:M91" si="10">B18-B77</f>
        <v>0</v>
      </c>
      <c r="C91" s="95">
        <f t="shared" si="10"/>
        <v>0</v>
      </c>
      <c r="D91" s="95">
        <f t="shared" si="10"/>
        <v>0</v>
      </c>
      <c r="E91" s="95">
        <f t="shared" si="10"/>
        <v>0</v>
      </c>
      <c r="F91" s="95">
        <f t="shared" si="10"/>
        <v>0</v>
      </c>
      <c r="G91" s="95">
        <f t="shared" si="10"/>
        <v>0</v>
      </c>
      <c r="H91" s="95">
        <f t="shared" si="10"/>
        <v>0</v>
      </c>
      <c r="I91" s="95">
        <f t="shared" si="10"/>
        <v>0</v>
      </c>
      <c r="J91" s="95">
        <f t="shared" si="10"/>
        <v>0</v>
      </c>
      <c r="K91" s="95">
        <f t="shared" si="10"/>
        <v>0</v>
      </c>
      <c r="L91" s="95">
        <f t="shared" si="10"/>
        <v>0</v>
      </c>
      <c r="M91" s="95">
        <f t="shared" si="10"/>
        <v>0</v>
      </c>
      <c r="N91" s="95"/>
      <c r="O91" s="183">
        <f>O18-O77</f>
        <v>0</v>
      </c>
      <c r="P91" s="183">
        <f>P18-P77</f>
        <v>0</v>
      </c>
      <c r="Q91" s="183">
        <f>Q18-Q77</f>
        <v>0</v>
      </c>
      <c r="R91" s="183">
        <f>R18-R77</f>
        <v>0</v>
      </c>
    </row>
    <row r="92" spans="1:18" s="94" customFormat="1" ht="15" hidden="1" customHeight="1" x14ac:dyDescent="0.2">
      <c r="A92" s="94" t="s">
        <v>183</v>
      </c>
      <c r="B92" s="95">
        <f>B23</f>
        <v>0</v>
      </c>
      <c r="C92" s="95">
        <f>C23</f>
        <v>0</v>
      </c>
      <c r="D92" s="95">
        <f t="shared" ref="D92:N92" si="11">D23</f>
        <v>0</v>
      </c>
      <c r="E92" s="95">
        <f t="shared" si="11"/>
        <v>0</v>
      </c>
      <c r="F92" s="95">
        <f t="shared" si="11"/>
        <v>0</v>
      </c>
      <c r="G92" s="95">
        <f t="shared" si="11"/>
        <v>0</v>
      </c>
      <c r="H92" s="95">
        <f t="shared" si="11"/>
        <v>0</v>
      </c>
      <c r="I92" s="95">
        <f t="shared" si="11"/>
        <v>0</v>
      </c>
      <c r="J92" s="95">
        <f t="shared" si="11"/>
        <v>0</v>
      </c>
      <c r="K92" s="95">
        <f t="shared" si="11"/>
        <v>0</v>
      </c>
      <c r="L92" s="95">
        <f t="shared" si="11"/>
        <v>0</v>
      </c>
      <c r="M92" s="95">
        <f t="shared" si="11"/>
        <v>0</v>
      </c>
      <c r="N92" s="95">
        <f t="shared" si="11"/>
        <v>0</v>
      </c>
      <c r="O92" s="95">
        <f>O23</f>
        <v>0</v>
      </c>
      <c r="P92" s="95">
        <f>P23</f>
        <v>0</v>
      </c>
      <c r="Q92" s="95">
        <f>Q23</f>
        <v>0</v>
      </c>
      <c r="R92" s="95">
        <f>R23</f>
        <v>0</v>
      </c>
    </row>
    <row r="93" spans="1:18" s="94" customFormat="1" ht="15" hidden="1" customHeight="1" x14ac:dyDescent="0.2">
      <c r="A93" s="94" t="s">
        <v>131</v>
      </c>
      <c r="B93" s="95">
        <f>B30</f>
        <v>0</v>
      </c>
      <c r="C93" s="95">
        <f>SUM($B30:C30)</f>
        <v>0</v>
      </c>
      <c r="D93" s="95">
        <f>SUM($B30:D30)</f>
        <v>0</v>
      </c>
      <c r="E93" s="95">
        <f>SUM($B30:E30)</f>
        <v>0</v>
      </c>
      <c r="F93" s="95">
        <f>SUM($B30:F30)</f>
        <v>0</v>
      </c>
      <c r="G93" s="95">
        <f>SUM($B30:G30)</f>
        <v>0</v>
      </c>
      <c r="H93" s="95">
        <f>SUM($B30:H30)</f>
        <v>0</v>
      </c>
      <c r="I93" s="95">
        <f>SUM($B30:I30)</f>
        <v>0</v>
      </c>
      <c r="J93" s="95">
        <f>SUM($B30:J30)</f>
        <v>0</v>
      </c>
      <c r="K93" s="95">
        <f>SUM($B30:K30)</f>
        <v>0</v>
      </c>
      <c r="L93" s="95">
        <f>SUM($B30:L30)</f>
        <v>0</v>
      </c>
      <c r="M93" s="95">
        <f>SUM($B30:M30)</f>
        <v>0</v>
      </c>
      <c r="N93" s="95">
        <f>M93</f>
        <v>0</v>
      </c>
      <c r="O93" s="183">
        <f>SUM(N30:O30)</f>
        <v>0</v>
      </c>
      <c r="P93" s="183">
        <f>SUM(N30:P30)</f>
        <v>0</v>
      </c>
      <c r="Q93" s="183">
        <f>SUM(N30:Q30)</f>
        <v>0</v>
      </c>
      <c r="R93" s="183">
        <f>SUM(N30:R30)</f>
        <v>0</v>
      </c>
    </row>
    <row r="94" spans="1:18" s="94" customFormat="1" ht="15" hidden="1" customHeight="1" x14ac:dyDescent="0.2">
      <c r="A94" s="94" t="s">
        <v>96</v>
      </c>
      <c r="B94" s="95">
        <f>SUM(B31:B33)</f>
        <v>0</v>
      </c>
      <c r="C94" s="95">
        <f>SUM($B31:C33)</f>
        <v>0</v>
      </c>
      <c r="D94" s="95">
        <f>SUM($B31:D33)</f>
        <v>0</v>
      </c>
      <c r="E94" s="95">
        <f>SUM($B31:E33)</f>
        <v>0</v>
      </c>
      <c r="F94" s="95">
        <f>SUM($B31:F33)</f>
        <v>0</v>
      </c>
      <c r="G94" s="95">
        <f>SUM($B31:G33)</f>
        <v>0</v>
      </c>
      <c r="H94" s="95">
        <f>SUM($B31:H33)</f>
        <v>0</v>
      </c>
      <c r="I94" s="95">
        <f>SUM($B31:I33)</f>
        <v>0</v>
      </c>
      <c r="J94" s="95">
        <f>SUM($B31:J33)</f>
        <v>0</v>
      </c>
      <c r="K94" s="95">
        <f>SUM($B31:K33)</f>
        <v>0</v>
      </c>
      <c r="L94" s="95">
        <f>SUM($B31:L33)</f>
        <v>0</v>
      </c>
      <c r="M94" s="95">
        <f>SUM($B31:M33)</f>
        <v>0</v>
      </c>
      <c r="N94" s="95">
        <f>M94</f>
        <v>0</v>
      </c>
      <c r="O94" s="183">
        <f>SUM(N31:O33)</f>
        <v>0</v>
      </c>
      <c r="P94" s="183">
        <f>SUM(N31:P33)</f>
        <v>0</v>
      </c>
      <c r="Q94" s="183">
        <f>SUM(N31:Q33)</f>
        <v>0</v>
      </c>
      <c r="R94" s="183">
        <f>SUM(N31:R33)</f>
        <v>0</v>
      </c>
    </row>
    <row r="95" spans="1:18" s="94" customFormat="1" ht="15" hidden="1" customHeight="1" x14ac:dyDescent="0.2">
      <c r="A95" s="94" t="s">
        <v>97</v>
      </c>
      <c r="B95" s="95">
        <f>B93*'Algandmed '!$B5/100/12</f>
        <v>0</v>
      </c>
      <c r="C95" s="95">
        <f>C93*'Algandmed '!$B5/100/12</f>
        <v>0</v>
      </c>
      <c r="D95" s="95">
        <f>D93*'Algandmed '!$B5/100/12</f>
        <v>0</v>
      </c>
      <c r="E95" s="95">
        <f>E93*'Algandmed '!$B5/100/12</f>
        <v>0</v>
      </c>
      <c r="F95" s="95">
        <f>F93*'Algandmed '!$B5/100/12</f>
        <v>0</v>
      </c>
      <c r="G95" s="95">
        <f>G93*'Algandmed '!$B5/100/12</f>
        <v>0</v>
      </c>
      <c r="H95" s="95">
        <f>H93*'Algandmed '!$B5/100/12</f>
        <v>0</v>
      </c>
      <c r="I95" s="95">
        <f>I93*'Algandmed '!$B5/100/12</f>
        <v>0</v>
      </c>
      <c r="J95" s="95">
        <f>J93*'Algandmed '!$B5/100/12</f>
        <v>0</v>
      </c>
      <c r="K95" s="95">
        <f>K93*'Algandmed '!$B5/100/12</f>
        <v>0</v>
      </c>
      <c r="L95" s="95">
        <f>L93*'Algandmed '!$B5/100/12</f>
        <v>0</v>
      </c>
      <c r="M95" s="95">
        <f>M93*'Algandmed '!$B5/100/12</f>
        <v>0</v>
      </c>
      <c r="N95" s="95">
        <f>Bilanss!$B$15*'Algandmed '!$B$5/100+SUM(B95:M95)</f>
        <v>0</v>
      </c>
      <c r="O95" s="183">
        <f>Bilanss!$B$15*'Algandmed '!$B$5/100+O93*'Algandmed '!C5/100</f>
        <v>0</v>
      </c>
      <c r="P95" s="183">
        <f>Bilanss!$B$15*'Algandmed '!$B$5/100+P93*'Algandmed '!D5/100</f>
        <v>0</v>
      </c>
      <c r="Q95" s="183">
        <f>Bilanss!$B$15*'Algandmed '!$B$5/100+Q93*'Algandmed '!E5/100</f>
        <v>0</v>
      </c>
      <c r="R95" s="183">
        <f>Bilanss!$B$15*'Algandmed '!$B$5/100+R93*'Algandmed '!E5/100</f>
        <v>0</v>
      </c>
    </row>
    <row r="96" spans="1:18" s="94" customFormat="1" ht="15" hidden="1" customHeight="1" x14ac:dyDescent="0.2">
      <c r="A96" s="94" t="s">
        <v>98</v>
      </c>
      <c r="B96" s="95">
        <f>B94*'Algandmed '!$B6/100/12</f>
        <v>0</v>
      </c>
      <c r="C96" s="95">
        <f>C94*'Algandmed '!$B6/100/12</f>
        <v>0</v>
      </c>
      <c r="D96" s="95">
        <f>D94*'Algandmed '!$B6/100/12</f>
        <v>0</v>
      </c>
      <c r="E96" s="95">
        <f>E94*'Algandmed '!$B6/100/12</f>
        <v>0</v>
      </c>
      <c r="F96" s="95">
        <f>F94*'Algandmed '!$B6/100/12</f>
        <v>0</v>
      </c>
      <c r="G96" s="95">
        <f>G94*'Algandmed '!$B6/100/12</f>
        <v>0</v>
      </c>
      <c r="H96" s="95">
        <f>H94*'Algandmed '!$B6/100/12</f>
        <v>0</v>
      </c>
      <c r="I96" s="95">
        <f>I94*'Algandmed '!$B6/100/12</f>
        <v>0</v>
      </c>
      <c r="J96" s="95">
        <f>J94*'Algandmed '!$B6/100/12</f>
        <v>0</v>
      </c>
      <c r="K96" s="95">
        <f>K94*'Algandmed '!$B6/100/12</f>
        <v>0</v>
      </c>
      <c r="L96" s="95">
        <f>L94*'Algandmed '!$B6/100/12</f>
        <v>0</v>
      </c>
      <c r="M96" s="95">
        <f>M94*'Algandmed '!$B6/100/12</f>
        <v>0</v>
      </c>
      <c r="N96" s="95">
        <f>Bilanss!B16*'Algandmed '!B6/100+SUM(B96:M96)</f>
        <v>0</v>
      </c>
      <c r="O96" s="183">
        <f>Bilanss!$B$16*'Algandmed '!$B$6/100+O94*'Algandmed '!C6/100</f>
        <v>0</v>
      </c>
      <c r="P96" s="183">
        <f>Bilanss!$B$16*'Algandmed '!$B$6/100+P94*'Algandmed '!D6/100</f>
        <v>0</v>
      </c>
      <c r="Q96" s="183">
        <f>Bilanss!$B$16*'Algandmed '!$B$6/100+Q94*'Algandmed '!E6/100</f>
        <v>0</v>
      </c>
      <c r="R96" s="183">
        <f>Bilanss!$B$16*'Algandmed '!$B$6/100+R94*'Algandmed '!E6/100</f>
        <v>0</v>
      </c>
    </row>
    <row r="97" spans="1:18" s="94" customFormat="1" ht="15" hidden="1" customHeight="1" x14ac:dyDescent="0.2">
      <c r="A97" s="94" t="s">
        <v>148</v>
      </c>
      <c r="B97" s="95">
        <f>B35</f>
        <v>0</v>
      </c>
      <c r="C97" s="95">
        <f>SUM($B$35:C35)</f>
        <v>0</v>
      </c>
      <c r="D97" s="95">
        <f>SUM($B$35:D35)</f>
        <v>0</v>
      </c>
      <c r="E97" s="95">
        <f>SUM($B$35:E35)</f>
        <v>0</v>
      </c>
      <c r="F97" s="95">
        <f>SUM($B$35:F35)</f>
        <v>0</v>
      </c>
      <c r="G97" s="95">
        <f>SUM($B$35:G35)</f>
        <v>0</v>
      </c>
      <c r="H97" s="95">
        <f>SUM($B$35:H35)</f>
        <v>0</v>
      </c>
      <c r="I97" s="95">
        <f>SUM($B$35:I35)</f>
        <v>0</v>
      </c>
      <c r="J97" s="95">
        <f>SUM($B$35:J35)</f>
        <v>0</v>
      </c>
      <c r="K97" s="95">
        <f>SUM($B$35:K35)</f>
        <v>0</v>
      </c>
      <c r="L97" s="95">
        <f>SUM($B$35:L35)</f>
        <v>0</v>
      </c>
      <c r="M97" s="95">
        <f>SUM($B$35:M35)</f>
        <v>0</v>
      </c>
      <c r="N97" s="95">
        <f>M97</f>
        <v>0</v>
      </c>
      <c r="O97" s="183">
        <f>SUM($N$35:O35)</f>
        <v>0</v>
      </c>
      <c r="P97" s="183">
        <f>SUM($N$35:P35)</f>
        <v>0</v>
      </c>
      <c r="Q97" s="183">
        <f>SUM($N$35:Q35)</f>
        <v>0</v>
      </c>
      <c r="R97" s="183">
        <f>SUM($N$35:R35)</f>
        <v>0</v>
      </c>
    </row>
    <row r="98" spans="1:18" ht="15" hidden="1" customHeight="1" x14ac:dyDescent="0.2">
      <c r="A98" s="94" t="s">
        <v>149</v>
      </c>
      <c r="B98" s="95">
        <f>B97*'Algandmed '!$B7/100/12</f>
        <v>0</v>
      </c>
      <c r="C98" s="95">
        <f>C97*'Algandmed '!$B7/100/12</f>
        <v>0</v>
      </c>
      <c r="D98" s="95">
        <f>D97*'Algandmed '!$B7/100/12</f>
        <v>0</v>
      </c>
      <c r="E98" s="95">
        <f>E97*'Algandmed '!$B7/100/12</f>
        <v>0</v>
      </c>
      <c r="F98" s="95">
        <f>F97*'Algandmed '!$B7/100/12</f>
        <v>0</v>
      </c>
      <c r="G98" s="95">
        <f>G97*'Algandmed '!$B7/100/12</f>
        <v>0</v>
      </c>
      <c r="H98" s="95">
        <f>H97*'Algandmed '!$B7/100/12</f>
        <v>0</v>
      </c>
      <c r="I98" s="95">
        <f>I97*'Algandmed '!$B7/100/12</f>
        <v>0</v>
      </c>
      <c r="J98" s="95">
        <f>J97*'Algandmed '!$B7/100/12</f>
        <v>0</v>
      </c>
      <c r="K98" s="95">
        <f>K97*'Algandmed '!$B7/100/12</f>
        <v>0</v>
      </c>
      <c r="L98" s="95">
        <f>L97*'Algandmed '!$B7/100/12</f>
        <v>0</v>
      </c>
      <c r="M98" s="95">
        <f>M97*'Algandmed '!$B7/100/12</f>
        <v>0</v>
      </c>
      <c r="N98" s="95">
        <f>Bilanss!B19*'Algandmed '!B7/100+SUM(B98:M98)</f>
        <v>0</v>
      </c>
      <c r="O98" s="183">
        <f>Bilanss!$B$19*'Algandmed '!$B$7/100+O97*'Algandmed '!C7/100</f>
        <v>0</v>
      </c>
      <c r="P98" s="183">
        <f>Bilanss!$B$19*'Algandmed '!$B$7/100+P97*'Algandmed '!D7/100</f>
        <v>0</v>
      </c>
      <c r="Q98" s="183">
        <f>Bilanss!$B$19*'Algandmed '!$B$7/100+Q97*'Algandmed '!E7/100</f>
        <v>0</v>
      </c>
      <c r="R98" s="183">
        <f>Bilanss!$B$19*'Algandmed '!$B$7/100+R97*'Algandmed '!E7/100</f>
        <v>0</v>
      </c>
    </row>
    <row r="99" spans="1:18" ht="15" customHeight="1" x14ac:dyDescent="0.2"/>
  </sheetData>
  <sheetProtection algorithmName="SHA-512" hashValue="ivDxzI+KEh4ljoK0IaFWIVArU7Nq/cQEYATU2z2VDeqjLOMDe4MDjbpPUBkUdt1tBF9agmoMm2XSp5gk6tGQxg==" saltValue="kHNgkEKY5Q750kToH/PI3w==" spinCount="100000" sheet="1" objects="1" scenarios="1"/>
  <phoneticPr fontId="2" type="noConversion"/>
  <conditionalFormatting sqref="B86:P86 R86">
    <cfRule type="cellIs" dxfId="3" priority="3" stopIfTrue="1" operator="lessThan">
      <formula>0</formula>
    </cfRule>
  </conditionalFormatting>
  <conditionalFormatting sqref="Q86">
    <cfRule type="cellIs" dxfId="2" priority="1" stopIfTrue="1" operator="lessThan">
      <formula>0</formula>
    </cfRule>
  </conditionalFormatting>
  <pageMargins left="0.19685039370078741" right="0.19685039370078741" top="0.39370078740157483" bottom="0.35433070866141736" header="0" footer="0"/>
  <pageSetup paperSize="8" scale="73" orientation="landscape" r:id="rId1"/>
  <headerFooter alignWithMargins="0">
    <oddHeader>&amp;L&amp;"Arial,Kursiiv"&amp;8Finantsprognoosid alustavale ettevõtjale</oddHeader>
  </headerFooter>
  <rowBreaks count="3" manualBreakCount="3">
    <brk id="35" max="16" man="1"/>
    <brk id="42" max="16" man="1"/>
    <brk id="8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H70"/>
  <sheetViews>
    <sheetView zoomScaleNormal="100" zoomScaleSheetLayoutView="100" workbookViewId="0">
      <selection activeCell="C4" sqref="C4"/>
    </sheetView>
  </sheetViews>
  <sheetFormatPr defaultColWidth="9.140625" defaultRowHeight="12.75" x14ac:dyDescent="0.2"/>
  <cols>
    <col min="1" max="1" width="49.42578125" style="118" customWidth="1"/>
    <col min="2" max="2" width="12.140625" style="118" customWidth="1"/>
    <col min="3" max="6" width="12.7109375" style="93" customWidth="1"/>
    <col min="7" max="7" width="12.7109375" style="97" customWidth="1"/>
    <col min="8" max="16384" width="9.140625" style="97"/>
  </cols>
  <sheetData>
    <row r="1" spans="1:8" x14ac:dyDescent="0.2">
      <c r="A1" s="96" t="s">
        <v>55</v>
      </c>
      <c r="B1" s="38" t="s">
        <v>251</v>
      </c>
      <c r="C1" s="38" t="s">
        <v>54</v>
      </c>
      <c r="D1" s="38" t="s">
        <v>1</v>
      </c>
      <c r="E1" s="38" t="s">
        <v>2</v>
      </c>
      <c r="F1" s="38" t="s">
        <v>113</v>
      </c>
      <c r="G1" s="38" t="s">
        <v>226</v>
      </c>
    </row>
    <row r="2" spans="1:8" ht="12" customHeight="1" x14ac:dyDescent="0.2">
      <c r="A2" s="96"/>
      <c r="B2" s="345" t="s">
        <v>289</v>
      </c>
      <c r="C2" s="98" t="str">
        <f>Rahavood!N2</f>
        <v>2019 a.</v>
      </c>
      <c r="D2" s="98" t="str">
        <f>Rahavood!O2</f>
        <v>2020.a.</v>
      </c>
      <c r="E2" s="98" t="str">
        <f>Rahavood!P2</f>
        <v>2021.a.</v>
      </c>
      <c r="F2" s="98" t="str">
        <f>Rahavood!Q2</f>
        <v>2022.a.</v>
      </c>
      <c r="G2" s="98" t="str">
        <f>Rahavood!R2</f>
        <v>2023.a.</v>
      </c>
    </row>
    <row r="3" spans="1:8" ht="7.5" customHeight="1" x14ac:dyDescent="0.2">
      <c r="A3" s="96"/>
      <c r="B3" s="96"/>
      <c r="C3" s="38"/>
      <c r="D3" s="38"/>
      <c r="E3" s="38"/>
      <c r="F3" s="38"/>
      <c r="G3" s="38"/>
    </row>
    <row r="4" spans="1:8" x14ac:dyDescent="0.2">
      <c r="A4" s="99" t="s">
        <v>60</v>
      </c>
      <c r="B4" s="99"/>
      <c r="C4" s="50"/>
      <c r="D4" s="50"/>
      <c r="E4" s="50"/>
      <c r="F4" s="50"/>
      <c r="G4" s="50"/>
    </row>
    <row r="5" spans="1:8" x14ac:dyDescent="0.2">
      <c r="A5" s="111" t="s">
        <v>4</v>
      </c>
      <c r="B5" s="330"/>
      <c r="C5" s="194">
        <f>Rahavood!N6</f>
        <v>0</v>
      </c>
      <c r="D5" s="194">
        <f>Rahavood!O6</f>
        <v>0</v>
      </c>
      <c r="E5" s="194">
        <f>Rahavood!P6</f>
        <v>0</v>
      </c>
      <c r="F5" s="194">
        <f>Rahavood!Q6</f>
        <v>0</v>
      </c>
      <c r="G5" s="194">
        <f>Rahavood!R6</f>
        <v>0</v>
      </c>
    </row>
    <row r="6" spans="1:8" x14ac:dyDescent="0.2">
      <c r="A6" s="101" t="s">
        <v>111</v>
      </c>
      <c r="B6" s="330"/>
      <c r="C6" s="151">
        <f>Rahavood!N8</f>
        <v>0</v>
      </c>
      <c r="D6" s="151">
        <f>Rahavood!O8</f>
        <v>0</v>
      </c>
      <c r="E6" s="151">
        <f>Rahavood!P8</f>
        <v>0</v>
      </c>
      <c r="F6" s="151">
        <f>Rahavood!Q8</f>
        <v>0</v>
      </c>
      <c r="G6" s="151">
        <f>Rahavood!R8</f>
        <v>0</v>
      </c>
    </row>
    <row r="7" spans="1:8" x14ac:dyDescent="0.2">
      <c r="A7" s="101" t="s">
        <v>115</v>
      </c>
      <c r="B7" s="331"/>
      <c r="C7" s="186" t="str">
        <f>IF(C6&gt;0,C6/C5,"")</f>
        <v/>
      </c>
      <c r="D7" s="186" t="str">
        <f>IF(D6&gt;0,D6/D5,"")</f>
        <v/>
      </c>
      <c r="E7" s="186" t="str">
        <f>IF(E6&gt;0,E6/E5,"")</f>
        <v/>
      </c>
      <c r="F7" s="186" t="str">
        <f>IF(F6&gt;0,F6/F5,"")</f>
        <v/>
      </c>
      <c r="G7" s="186" t="str">
        <f>IF(G6&gt;0,G6/G5,"")</f>
        <v/>
      </c>
    </row>
    <row r="8" spans="1:8" x14ac:dyDescent="0.2">
      <c r="A8" s="102" t="s">
        <v>51</v>
      </c>
      <c r="B8" s="330"/>
      <c r="C8" s="151">
        <f>Rahavood!N9</f>
        <v>0</v>
      </c>
      <c r="D8" s="151">
        <f>Rahavood!O9</f>
        <v>0</v>
      </c>
      <c r="E8" s="151">
        <f>Rahavood!P9</f>
        <v>0</v>
      </c>
      <c r="F8" s="151">
        <f>Rahavood!Q9</f>
        <v>0</v>
      </c>
      <c r="G8" s="151">
        <f>Rahavood!R9</f>
        <v>0</v>
      </c>
    </row>
    <row r="9" spans="1:8" x14ac:dyDescent="0.2">
      <c r="A9" s="102" t="s">
        <v>52</v>
      </c>
      <c r="B9" s="330"/>
      <c r="C9" s="152">
        <f>IF(C5&gt;0,C5/C8,0)</f>
        <v>0</v>
      </c>
      <c r="D9" s="152">
        <f>IF(D5&gt;0,D5/D8,0)</f>
        <v>0</v>
      </c>
      <c r="E9" s="152">
        <f>IF(E5&gt;0,E5/E8,0)</f>
        <v>0</v>
      </c>
      <c r="F9" s="152">
        <f>IF(F5&gt;0,F5/F8,0)</f>
        <v>0</v>
      </c>
      <c r="G9" s="152">
        <f>IF(G5&gt;0,G5/G8,0)</f>
        <v>0</v>
      </c>
    </row>
    <row r="10" spans="1:8" x14ac:dyDescent="0.2">
      <c r="A10" s="100" t="s">
        <v>249</v>
      </c>
      <c r="B10" s="330"/>
      <c r="C10" s="151">
        <f>Rahavood!N17+Rahavood!N24</f>
        <v>0</v>
      </c>
      <c r="D10" s="151">
        <f>Rahavood!O17+Rahavood!O24</f>
        <v>0</v>
      </c>
      <c r="E10" s="151">
        <f>Rahavood!P17+Rahavood!P24</f>
        <v>0</v>
      </c>
      <c r="F10" s="151">
        <f>Rahavood!Q17+Rahavood!Q24</f>
        <v>0</v>
      </c>
      <c r="G10" s="151">
        <f>Rahavood!R17+Rahavood!R24</f>
        <v>0</v>
      </c>
    </row>
    <row r="11" spans="1:8" x14ac:dyDescent="0.2">
      <c r="A11" s="111" t="s">
        <v>250</v>
      </c>
      <c r="B11" s="330"/>
      <c r="C11" s="194">
        <f>Rahavood!N23</f>
        <v>0</v>
      </c>
      <c r="D11" s="194">
        <f>Rahavood!O23</f>
        <v>0</v>
      </c>
      <c r="E11" s="194">
        <f>Rahavood!P23</f>
        <v>0</v>
      </c>
      <c r="F11" s="194">
        <f>Rahavood!Q23</f>
        <v>0</v>
      </c>
      <c r="G11" s="194">
        <f>Rahavood!R23</f>
        <v>0</v>
      </c>
      <c r="H11" s="320"/>
    </row>
    <row r="12" spans="1:8" ht="15" customHeight="1" x14ac:dyDescent="0.2">
      <c r="A12" s="103"/>
      <c r="B12" s="103"/>
      <c r="C12" s="129"/>
      <c r="D12" s="129"/>
      <c r="E12" s="129"/>
      <c r="F12" s="129"/>
      <c r="G12" s="129"/>
    </row>
    <row r="13" spans="1:8" x14ac:dyDescent="0.2">
      <c r="A13" s="103" t="s">
        <v>161</v>
      </c>
      <c r="B13" s="103"/>
      <c r="C13" s="185" t="e">
        <f>(C5-B5)/ABS(B5)</f>
        <v>#DIV/0!</v>
      </c>
      <c r="D13" s="185" t="e">
        <f>(D5-C5)/ABS(C5)</f>
        <v>#DIV/0!</v>
      </c>
      <c r="E13" s="185" t="e">
        <f t="shared" ref="E13:G13" si="0">(E5-D5)/ABS(D5)</f>
        <v>#DIV/0!</v>
      </c>
      <c r="F13" s="185" t="e">
        <f t="shared" si="0"/>
        <v>#DIV/0!</v>
      </c>
      <c r="G13" s="185" t="e">
        <f t="shared" si="0"/>
        <v>#DIV/0!</v>
      </c>
      <c r="H13" s="320"/>
    </row>
    <row r="14" spans="1:8" ht="14.25" customHeight="1" x14ac:dyDescent="0.2">
      <c r="A14" s="104"/>
      <c r="B14" s="104"/>
      <c r="C14" s="129"/>
      <c r="D14" s="129"/>
      <c r="E14" s="129"/>
      <c r="F14" s="129"/>
      <c r="G14" s="129"/>
    </row>
    <row r="15" spans="1:8" x14ac:dyDescent="0.2">
      <c r="A15" s="105" t="s">
        <v>26</v>
      </c>
      <c r="B15" s="105"/>
      <c r="C15" s="130"/>
      <c r="D15" s="130"/>
      <c r="E15" s="130"/>
      <c r="F15" s="130"/>
      <c r="G15" s="130"/>
    </row>
    <row r="16" spans="1:8" x14ac:dyDescent="0.2">
      <c r="A16" s="106" t="s">
        <v>28</v>
      </c>
      <c r="B16" s="106"/>
      <c r="C16" s="130"/>
      <c r="D16" s="130"/>
      <c r="E16" s="130"/>
      <c r="F16" s="130"/>
      <c r="G16" s="130"/>
    </row>
    <row r="17" spans="1:7" x14ac:dyDescent="0.2">
      <c r="A17" s="100" t="str">
        <f>Rahavood!A39</f>
        <v>Toore ja materjal</v>
      </c>
      <c r="B17" s="330"/>
      <c r="C17" s="154">
        <f>Tooted!R5</f>
        <v>0</v>
      </c>
      <c r="D17" s="154">
        <f>Tooted!S5</f>
        <v>0</v>
      </c>
      <c r="E17" s="154">
        <f>Tooted!T5</f>
        <v>0</v>
      </c>
      <c r="F17" s="154">
        <f>Tooted!U5</f>
        <v>0</v>
      </c>
      <c r="G17" s="154">
        <f>Tooted!V5</f>
        <v>0</v>
      </c>
    </row>
    <row r="18" spans="1:7" x14ac:dyDescent="0.2">
      <c r="A18" s="107" t="str">
        <f>Rahavood!A40</f>
        <v>Ostuteenused</v>
      </c>
      <c r="B18" s="330"/>
      <c r="C18" s="151">
        <f>Rahavood!N40</f>
        <v>0</v>
      </c>
      <c r="D18" s="151">
        <f>Rahavood!O40</f>
        <v>0</v>
      </c>
      <c r="E18" s="151">
        <f>Rahavood!P40</f>
        <v>0</v>
      </c>
      <c r="F18" s="151">
        <f>Rahavood!Q40</f>
        <v>0</v>
      </c>
      <c r="G18" s="151">
        <f>Rahavood!R40</f>
        <v>0</v>
      </c>
    </row>
    <row r="19" spans="1:7" x14ac:dyDescent="0.2">
      <c r="A19" s="108"/>
      <c r="B19" s="155">
        <f t="shared" ref="B19:G19" si="1">SUM(B17:B18)</f>
        <v>0</v>
      </c>
      <c r="C19" s="155">
        <f t="shared" si="1"/>
        <v>0</v>
      </c>
      <c r="D19" s="155">
        <f t="shared" si="1"/>
        <v>0</v>
      </c>
      <c r="E19" s="155">
        <f t="shared" si="1"/>
        <v>0</v>
      </c>
      <c r="F19" s="155">
        <f t="shared" si="1"/>
        <v>0</v>
      </c>
      <c r="G19" s="155">
        <f t="shared" si="1"/>
        <v>0</v>
      </c>
    </row>
    <row r="20" spans="1:7" x14ac:dyDescent="0.2">
      <c r="A20" s="106" t="s">
        <v>27</v>
      </c>
      <c r="B20" s="106"/>
      <c r="C20" s="155"/>
      <c r="D20" s="155"/>
      <c r="E20" s="155"/>
      <c r="F20" s="155"/>
      <c r="G20" s="155"/>
    </row>
    <row r="21" spans="1:7" x14ac:dyDescent="0.2">
      <c r="A21" s="107" t="str">
        <f>Rahavood!A43</f>
        <v>Reklaamikulud</v>
      </c>
      <c r="B21" s="330"/>
      <c r="C21" s="151">
        <f>Rahavood!N43</f>
        <v>0</v>
      </c>
      <c r="D21" s="151">
        <f>Rahavood!O43</f>
        <v>0</v>
      </c>
      <c r="E21" s="151">
        <f>Rahavood!P43</f>
        <v>0</v>
      </c>
      <c r="F21" s="151">
        <f>Rahavood!Q43</f>
        <v>0</v>
      </c>
      <c r="G21" s="151">
        <f>Rahavood!R43</f>
        <v>0</v>
      </c>
    </row>
    <row r="22" spans="1:7" x14ac:dyDescent="0.2">
      <c r="A22" s="100" t="str">
        <f>Rahavood!A44</f>
        <v>Turustamisega seotud transporditeenused</v>
      </c>
      <c r="B22" s="330"/>
      <c r="C22" s="156">
        <f>Rahavood!N44</f>
        <v>0</v>
      </c>
      <c r="D22" s="156">
        <f>Rahavood!O44</f>
        <v>0</v>
      </c>
      <c r="E22" s="156">
        <f>Rahavood!P44</f>
        <v>0</v>
      </c>
      <c r="F22" s="156">
        <f>Rahavood!Q44</f>
        <v>0</v>
      </c>
      <c r="G22" s="156">
        <f>Rahavood!R44</f>
        <v>0</v>
      </c>
    </row>
    <row r="23" spans="1:7" x14ac:dyDescent="0.2">
      <c r="A23" s="100" t="str">
        <f>Rahavood!A45</f>
        <v>Turustamisega seotud autokütus</v>
      </c>
      <c r="B23" s="330"/>
      <c r="C23" s="151">
        <f>Rahavood!N45</f>
        <v>0</v>
      </c>
      <c r="D23" s="151">
        <f>Rahavood!O45</f>
        <v>0</v>
      </c>
      <c r="E23" s="151">
        <f>Rahavood!P45</f>
        <v>0</v>
      </c>
      <c r="F23" s="151">
        <f>Rahavood!Q45</f>
        <v>0</v>
      </c>
      <c r="G23" s="151">
        <f>Rahavood!R45</f>
        <v>0</v>
      </c>
    </row>
    <row r="24" spans="1:7" x14ac:dyDescent="0.2">
      <c r="A24" s="108"/>
      <c r="B24" s="155">
        <f t="shared" ref="B24:G24" si="2">SUM(B21:B23)</f>
        <v>0</v>
      </c>
      <c r="C24" s="155">
        <f t="shared" si="2"/>
        <v>0</v>
      </c>
      <c r="D24" s="155">
        <f t="shared" si="2"/>
        <v>0</v>
      </c>
      <c r="E24" s="155">
        <f t="shared" si="2"/>
        <v>0</v>
      </c>
      <c r="F24" s="155">
        <f t="shared" si="2"/>
        <v>0</v>
      </c>
      <c r="G24" s="155">
        <f t="shared" si="2"/>
        <v>0</v>
      </c>
    </row>
    <row r="25" spans="1:7" x14ac:dyDescent="0.2">
      <c r="A25" s="109" t="s">
        <v>31</v>
      </c>
      <c r="B25" s="109"/>
      <c r="C25" s="155"/>
      <c r="D25" s="155"/>
      <c r="E25" s="155"/>
      <c r="F25" s="155"/>
      <c r="G25" s="155"/>
    </row>
    <row r="26" spans="1:7" x14ac:dyDescent="0.2">
      <c r="A26" s="110" t="s">
        <v>42</v>
      </c>
      <c r="B26" s="110"/>
      <c r="C26" s="155"/>
      <c r="D26" s="155"/>
      <c r="E26" s="155"/>
      <c r="F26" s="155"/>
      <c r="G26" s="155"/>
    </row>
    <row r="27" spans="1:7" x14ac:dyDescent="0.2">
      <c r="A27" s="100" t="str">
        <f>Rahavood!A49</f>
        <v>Küte</v>
      </c>
      <c r="B27" s="330"/>
      <c r="C27" s="151">
        <f>Rahavood!N49</f>
        <v>0</v>
      </c>
      <c r="D27" s="151">
        <f>Rahavood!O49</f>
        <v>0</v>
      </c>
      <c r="E27" s="151">
        <f>Rahavood!P49</f>
        <v>0</v>
      </c>
      <c r="F27" s="151">
        <f>Rahavood!Q49</f>
        <v>0</v>
      </c>
      <c r="G27" s="151">
        <f>Rahavood!R49</f>
        <v>0</v>
      </c>
    </row>
    <row r="28" spans="1:7" x14ac:dyDescent="0.2">
      <c r="A28" s="100" t="str">
        <f>Rahavood!A50</f>
        <v>Elekter</v>
      </c>
      <c r="B28" s="330"/>
      <c r="C28" s="151">
        <f>Rahavood!N50</f>
        <v>0</v>
      </c>
      <c r="D28" s="151">
        <f>Rahavood!O50</f>
        <v>0</v>
      </c>
      <c r="E28" s="151">
        <f>Rahavood!P50</f>
        <v>0</v>
      </c>
      <c r="F28" s="151">
        <f>Rahavood!Q50</f>
        <v>0</v>
      </c>
      <c r="G28" s="151">
        <f>Rahavood!R50</f>
        <v>0</v>
      </c>
    </row>
    <row r="29" spans="1:7" x14ac:dyDescent="0.2">
      <c r="A29" s="100" t="str">
        <f>Rahavood!A51</f>
        <v>Rent</v>
      </c>
      <c r="B29" s="330"/>
      <c r="C29" s="151">
        <f>Rahavood!N51</f>
        <v>0</v>
      </c>
      <c r="D29" s="151">
        <f>Rahavood!O51</f>
        <v>0</v>
      </c>
      <c r="E29" s="151">
        <f>Rahavood!P51</f>
        <v>0</v>
      </c>
      <c r="F29" s="151">
        <f>Rahavood!Q51</f>
        <v>0</v>
      </c>
      <c r="G29" s="151">
        <f>Rahavood!R51</f>
        <v>0</v>
      </c>
    </row>
    <row r="30" spans="1:7" x14ac:dyDescent="0.2">
      <c r="A30" s="100" t="str">
        <f>Rahavood!A52</f>
        <v>Valveteenused</v>
      </c>
      <c r="B30" s="330"/>
      <c r="C30" s="151">
        <f>Rahavood!N52</f>
        <v>0</v>
      </c>
      <c r="D30" s="151">
        <f>Rahavood!O52</f>
        <v>0</v>
      </c>
      <c r="E30" s="151">
        <f>Rahavood!P52</f>
        <v>0</v>
      </c>
      <c r="F30" s="151">
        <f>Rahavood!Q52</f>
        <v>0</v>
      </c>
      <c r="G30" s="151">
        <f>Rahavood!R52</f>
        <v>0</v>
      </c>
    </row>
    <row r="31" spans="1:7" x14ac:dyDescent="0.2">
      <c r="A31" s="100" t="str">
        <f>Rahavood!A53</f>
        <v>Ruumide korrashoiukulud</v>
      </c>
      <c r="B31" s="330"/>
      <c r="C31" s="151">
        <f>Rahavood!N53</f>
        <v>0</v>
      </c>
      <c r="D31" s="151">
        <f>Rahavood!O53</f>
        <v>0</v>
      </c>
      <c r="E31" s="151">
        <f>Rahavood!P53</f>
        <v>0</v>
      </c>
      <c r="F31" s="151">
        <f>Rahavood!Q53</f>
        <v>0</v>
      </c>
      <c r="G31" s="151">
        <f>Rahavood!R53</f>
        <v>0</v>
      </c>
    </row>
    <row r="32" spans="1:7" x14ac:dyDescent="0.2">
      <c r="A32" s="100" t="str">
        <f>Rahavood!A54</f>
        <v>Ruumide remondikulud</v>
      </c>
      <c r="B32" s="330"/>
      <c r="C32" s="154">
        <f>Rahavood!N54</f>
        <v>0</v>
      </c>
      <c r="D32" s="154">
        <f>Rahavood!O54</f>
        <v>0</v>
      </c>
      <c r="E32" s="154">
        <f>Rahavood!P54</f>
        <v>0</v>
      </c>
      <c r="F32" s="154">
        <f>Rahavood!Q54</f>
        <v>0</v>
      </c>
      <c r="G32" s="154">
        <f>Rahavood!R54</f>
        <v>0</v>
      </c>
    </row>
    <row r="33" spans="1:7" x14ac:dyDescent="0.2">
      <c r="A33" s="100" t="str">
        <f>Rahavood!A55</f>
        <v>Ruumide kindlustus</v>
      </c>
      <c r="B33" s="330"/>
      <c r="C33" s="151">
        <f>Rahavood!N55</f>
        <v>0</v>
      </c>
      <c r="D33" s="151">
        <f>Rahavood!O55</f>
        <v>0</v>
      </c>
      <c r="E33" s="151">
        <f>Rahavood!P55</f>
        <v>0</v>
      </c>
      <c r="F33" s="151">
        <f>Rahavood!Q55</f>
        <v>0</v>
      </c>
      <c r="G33" s="151">
        <f>Rahavood!R55</f>
        <v>0</v>
      </c>
    </row>
    <row r="34" spans="1:7" x14ac:dyDescent="0.2">
      <c r="A34" s="110" t="s">
        <v>30</v>
      </c>
      <c r="B34" s="332"/>
      <c r="C34" s="155"/>
      <c r="D34" s="155"/>
      <c r="E34" s="155"/>
      <c r="F34" s="155"/>
      <c r="G34" s="155"/>
    </row>
    <row r="35" spans="1:7" x14ac:dyDescent="0.2">
      <c r="A35" s="100" t="str">
        <f>Rahavood!A57</f>
        <v>Ostetud transporditeenused</v>
      </c>
      <c r="B35" s="330"/>
      <c r="C35" s="151">
        <f>Rahavood!N57</f>
        <v>0</v>
      </c>
      <c r="D35" s="151">
        <f>Rahavood!O57</f>
        <v>0</v>
      </c>
      <c r="E35" s="151">
        <f>Rahavood!P57</f>
        <v>0</v>
      </c>
      <c r="F35" s="151">
        <f>Rahavood!Q57</f>
        <v>0</v>
      </c>
      <c r="G35" s="151">
        <f>Rahavood!R57</f>
        <v>0</v>
      </c>
    </row>
    <row r="36" spans="1:7" x14ac:dyDescent="0.2">
      <c r="A36" s="100" t="str">
        <f>Rahavood!A58</f>
        <v>Autokütus</v>
      </c>
      <c r="B36" s="330"/>
      <c r="C36" s="156">
        <f>Rahavood!N58</f>
        <v>0</v>
      </c>
      <c r="D36" s="156">
        <f>Rahavood!O58</f>
        <v>0</v>
      </c>
      <c r="E36" s="156">
        <f>Rahavood!P58</f>
        <v>0</v>
      </c>
      <c r="F36" s="156">
        <f>Rahavood!Q58</f>
        <v>0</v>
      </c>
      <c r="G36" s="156">
        <f>Rahavood!R58</f>
        <v>0</v>
      </c>
    </row>
    <row r="37" spans="1:7" x14ac:dyDescent="0.2">
      <c r="A37" s="100" t="str">
        <f>Rahavood!A59</f>
        <v>Autohooldus ja remondikulud</v>
      </c>
      <c r="B37" s="330"/>
      <c r="C37" s="154">
        <f>Rahavood!N59</f>
        <v>0</v>
      </c>
      <c r="D37" s="154">
        <f>Rahavood!O59</f>
        <v>0</v>
      </c>
      <c r="E37" s="154">
        <f>Rahavood!P59</f>
        <v>0</v>
      </c>
      <c r="F37" s="154">
        <f>Rahavood!Q59</f>
        <v>0</v>
      </c>
      <c r="G37" s="154">
        <f>Rahavood!R59</f>
        <v>0</v>
      </c>
    </row>
    <row r="38" spans="1:7" x14ac:dyDescent="0.2">
      <c r="A38" s="100" t="str">
        <f>Rahavood!A60</f>
        <v>Sõidukite kindlustus</v>
      </c>
      <c r="B38" s="330"/>
      <c r="C38" s="151">
        <f>Rahavood!N60</f>
        <v>0</v>
      </c>
      <c r="D38" s="151">
        <f>Rahavood!O60</f>
        <v>0</v>
      </c>
      <c r="E38" s="151">
        <f>Rahavood!P60</f>
        <v>0</v>
      </c>
      <c r="F38" s="151">
        <f>Rahavood!Q60</f>
        <v>0</v>
      </c>
      <c r="G38" s="151">
        <f>Rahavood!R60</f>
        <v>0</v>
      </c>
    </row>
    <row r="39" spans="1:7" x14ac:dyDescent="0.2">
      <c r="A39" s="110" t="s">
        <v>39</v>
      </c>
      <c r="B39" s="332"/>
      <c r="C39" s="155"/>
      <c r="D39" s="155"/>
      <c r="E39" s="155"/>
      <c r="F39" s="155"/>
      <c r="G39" s="155"/>
    </row>
    <row r="40" spans="1:7" x14ac:dyDescent="0.2">
      <c r="A40" s="100" t="str">
        <f>Rahavood!A62</f>
        <v>GSM</v>
      </c>
      <c r="B40" s="330"/>
      <c r="C40" s="151">
        <f>Rahavood!N62</f>
        <v>0</v>
      </c>
      <c r="D40" s="151">
        <f>Rahavood!O62</f>
        <v>0</v>
      </c>
      <c r="E40" s="151">
        <f>Rahavood!P62</f>
        <v>0</v>
      </c>
      <c r="F40" s="151">
        <f>Rahavood!Q62</f>
        <v>0</v>
      </c>
      <c r="G40" s="151">
        <f>Rahavood!R62</f>
        <v>0</v>
      </c>
    </row>
    <row r="41" spans="1:7" x14ac:dyDescent="0.2">
      <c r="A41" s="100" t="str">
        <f>Rahavood!A63</f>
        <v>Tavatelefon</v>
      </c>
      <c r="B41" s="330"/>
      <c r="C41" s="157">
        <f>Rahavood!N63</f>
        <v>0</v>
      </c>
      <c r="D41" s="157">
        <f>Rahavood!O63</f>
        <v>0</v>
      </c>
      <c r="E41" s="157">
        <f>Rahavood!P63</f>
        <v>0</v>
      </c>
      <c r="F41" s="157">
        <f>Rahavood!Q63</f>
        <v>0</v>
      </c>
      <c r="G41" s="157">
        <f>Rahavood!R63</f>
        <v>0</v>
      </c>
    </row>
    <row r="42" spans="1:7" x14ac:dyDescent="0.2">
      <c r="A42" s="100" t="str">
        <f>Rahavood!A64</f>
        <v>Arvutustehnika ja tarkavaraga seotud kulu</v>
      </c>
      <c r="B42" s="330"/>
      <c r="C42" s="151">
        <f>Rahavood!N64</f>
        <v>0</v>
      </c>
      <c r="D42" s="151">
        <f>Rahavood!O64</f>
        <v>0</v>
      </c>
      <c r="E42" s="151">
        <f>Rahavood!P64</f>
        <v>0</v>
      </c>
      <c r="F42" s="151">
        <f>Rahavood!Q64</f>
        <v>0</v>
      </c>
      <c r="G42" s="151">
        <f>Rahavood!R64</f>
        <v>0</v>
      </c>
    </row>
    <row r="43" spans="1:7" x14ac:dyDescent="0.2">
      <c r="A43" s="106" t="s">
        <v>45</v>
      </c>
      <c r="B43" s="333"/>
      <c r="C43" s="155"/>
      <c r="D43" s="155"/>
      <c r="E43" s="155"/>
      <c r="F43" s="155"/>
      <c r="G43" s="155"/>
    </row>
    <row r="44" spans="1:7" x14ac:dyDescent="0.2">
      <c r="A44" s="111" t="str">
        <f>Rahavood!A66</f>
        <v>Kantseleitarbed</v>
      </c>
      <c r="B44" s="330"/>
      <c r="C44" s="151">
        <f>Rahavood!N66</f>
        <v>0</v>
      </c>
      <c r="D44" s="151">
        <f>Rahavood!O66</f>
        <v>0</v>
      </c>
      <c r="E44" s="151">
        <f>Rahavood!P66</f>
        <v>0</v>
      </c>
      <c r="F44" s="151">
        <f>Rahavood!Q66</f>
        <v>0</v>
      </c>
      <c r="G44" s="151">
        <f>Rahavood!R66</f>
        <v>0</v>
      </c>
    </row>
    <row r="45" spans="1:7" x14ac:dyDescent="0.2">
      <c r="A45" s="111" t="str">
        <f>Rahavood!A67</f>
        <v>Pangakulu</v>
      </c>
      <c r="B45" s="330"/>
      <c r="C45" s="156">
        <f>Rahavood!N67</f>
        <v>0</v>
      </c>
      <c r="D45" s="156">
        <f>Rahavood!O67</f>
        <v>0</v>
      </c>
      <c r="E45" s="156">
        <f>Rahavood!P67</f>
        <v>0</v>
      </c>
      <c r="F45" s="156">
        <f>Rahavood!Q67</f>
        <v>0</v>
      </c>
      <c r="G45" s="156">
        <f>Rahavood!R67</f>
        <v>0</v>
      </c>
    </row>
    <row r="46" spans="1:7" x14ac:dyDescent="0.2">
      <c r="A46" s="111" t="str">
        <f>Rahavood!A68</f>
        <v>Seadmete hooldus ja remont</v>
      </c>
      <c r="B46" s="330"/>
      <c r="C46" s="154">
        <f>Rahavood!N68</f>
        <v>0</v>
      </c>
      <c r="D46" s="154">
        <f>Rahavood!O68</f>
        <v>0</v>
      </c>
      <c r="E46" s="154">
        <f>Rahavood!P68</f>
        <v>0</v>
      </c>
      <c r="F46" s="154">
        <f>Rahavood!Q68</f>
        <v>0</v>
      </c>
      <c r="G46" s="154">
        <f>Rahavood!R68</f>
        <v>0</v>
      </c>
    </row>
    <row r="47" spans="1:7" x14ac:dyDescent="0.2">
      <c r="A47" s="111" t="str">
        <f>Rahavood!A69</f>
        <v>Muud kulud</v>
      </c>
      <c r="B47" s="330"/>
      <c r="C47" s="151">
        <f>Rahavood!N69</f>
        <v>0</v>
      </c>
      <c r="D47" s="151">
        <f>Rahavood!O69</f>
        <v>0</v>
      </c>
      <c r="E47" s="151">
        <f>Rahavood!P69</f>
        <v>0</v>
      </c>
      <c r="F47" s="151">
        <f>Rahavood!Q69</f>
        <v>0</v>
      </c>
      <c r="G47" s="151">
        <f>Rahavood!R69</f>
        <v>0</v>
      </c>
    </row>
    <row r="48" spans="1:7" x14ac:dyDescent="0.2">
      <c r="A48" s="110" t="s">
        <v>41</v>
      </c>
      <c r="B48" s="332"/>
      <c r="C48" s="155"/>
      <c r="D48" s="155"/>
      <c r="E48" s="155"/>
      <c r="F48" s="155"/>
      <c r="G48" s="155"/>
    </row>
    <row r="49" spans="1:7" x14ac:dyDescent="0.2">
      <c r="A49" s="100" t="str">
        <f>Rahavood!A71</f>
        <v>Brutopalk (makstakse välja samal kuul)</v>
      </c>
      <c r="B49" s="330"/>
      <c r="C49" s="151">
        <f>Rahavood!N71</f>
        <v>0</v>
      </c>
      <c r="D49" s="151">
        <f>Rahavood!O71</f>
        <v>0</v>
      </c>
      <c r="E49" s="151">
        <f>Rahavood!P71</f>
        <v>0</v>
      </c>
      <c r="F49" s="151">
        <f>Rahavood!Q71</f>
        <v>0</v>
      </c>
      <c r="G49" s="151">
        <f>Rahavood!R71</f>
        <v>0</v>
      </c>
    </row>
    <row r="50" spans="1:7" x14ac:dyDescent="0.2">
      <c r="A50" s="100" t="str">
        <f>Rahavood!A72</f>
        <v>Sotsiaalmaks (tasutakse järgmisel kuul)</v>
      </c>
      <c r="B50" s="330"/>
      <c r="C50" s="156">
        <f>Rahavood!N72</f>
        <v>0</v>
      </c>
      <c r="D50" s="156">
        <f>Rahavood!O72</f>
        <v>0</v>
      </c>
      <c r="E50" s="156">
        <f>Rahavood!P72</f>
        <v>0</v>
      </c>
      <c r="F50" s="156">
        <f>Rahavood!Q72</f>
        <v>0</v>
      </c>
      <c r="G50" s="156">
        <f>Rahavood!R72</f>
        <v>0</v>
      </c>
    </row>
    <row r="51" spans="1:7" x14ac:dyDescent="0.2">
      <c r="A51" s="100" t="str">
        <f>Rahavood!A73</f>
        <v>Töötuskindlustusmakse (tasutakse jrgm kuul)</v>
      </c>
      <c r="B51" s="330"/>
      <c r="C51" s="154">
        <f>Rahavood!N73</f>
        <v>0</v>
      </c>
      <c r="D51" s="154">
        <f>Rahavood!O73</f>
        <v>0</v>
      </c>
      <c r="E51" s="154">
        <f>Rahavood!P73</f>
        <v>0</v>
      </c>
      <c r="F51" s="154">
        <f>Rahavood!Q73</f>
        <v>0</v>
      </c>
      <c r="G51" s="154">
        <f>Rahavood!R73</f>
        <v>0</v>
      </c>
    </row>
    <row r="52" spans="1:7" x14ac:dyDescent="0.2">
      <c r="A52" s="112" t="s">
        <v>133</v>
      </c>
      <c r="B52" s="158">
        <f t="shared" ref="B52:G52" si="3">SUM(B49:B51)</f>
        <v>0</v>
      </c>
      <c r="C52" s="158">
        <f t="shared" si="3"/>
        <v>0</v>
      </c>
      <c r="D52" s="158">
        <f t="shared" si="3"/>
        <v>0</v>
      </c>
      <c r="E52" s="158">
        <f t="shared" si="3"/>
        <v>0</v>
      </c>
      <c r="F52" s="158">
        <f t="shared" si="3"/>
        <v>0</v>
      </c>
      <c r="G52" s="158">
        <f t="shared" si="3"/>
        <v>0</v>
      </c>
    </row>
    <row r="53" spans="1:7" x14ac:dyDescent="0.2">
      <c r="A53" s="111" t="str">
        <f>Rahavood!A74</f>
        <v>Koolituskulud</v>
      </c>
      <c r="B53" s="330"/>
      <c r="C53" s="151">
        <f>Rahavood!N74</f>
        <v>0</v>
      </c>
      <c r="D53" s="151">
        <f>Rahavood!O74</f>
        <v>0</v>
      </c>
      <c r="E53" s="151">
        <f>Rahavood!P74</f>
        <v>0</v>
      </c>
      <c r="F53" s="151">
        <f>Rahavood!Q74</f>
        <v>0</v>
      </c>
      <c r="G53" s="151">
        <f>Rahavood!R74</f>
        <v>0</v>
      </c>
    </row>
    <row r="54" spans="1:7" x14ac:dyDescent="0.2">
      <c r="A54" s="106" t="s">
        <v>44</v>
      </c>
      <c r="B54" s="333"/>
      <c r="C54" s="155"/>
      <c r="D54" s="155"/>
      <c r="E54" s="155"/>
      <c r="F54" s="155"/>
      <c r="G54" s="155"/>
    </row>
    <row r="55" spans="1:7" x14ac:dyDescent="0.2">
      <c r="A55" s="100" t="str">
        <f>Rahavood!A76</f>
        <v>Muud maksud (riigilõivud jms)</v>
      </c>
      <c r="B55" s="330"/>
      <c r="C55" s="151">
        <f>Rahavood!N76</f>
        <v>0</v>
      </c>
      <c r="D55" s="151">
        <f>Rahavood!O76</f>
        <v>0</v>
      </c>
      <c r="E55" s="151">
        <f>Rahavood!P76</f>
        <v>0</v>
      </c>
      <c r="F55" s="151">
        <f>Rahavood!Q76</f>
        <v>0</v>
      </c>
      <c r="G55" s="151">
        <f>Rahavood!R76</f>
        <v>0</v>
      </c>
    </row>
    <row r="56" spans="1:7" x14ac:dyDescent="0.2">
      <c r="A56" s="109" t="s">
        <v>57</v>
      </c>
      <c r="B56" s="334"/>
      <c r="C56" s="155"/>
      <c r="D56" s="155"/>
      <c r="E56" s="155"/>
      <c r="F56" s="155"/>
      <c r="G56" s="155"/>
    </row>
    <row r="57" spans="1:7" x14ac:dyDescent="0.2">
      <c r="A57" s="100" t="s">
        <v>58</v>
      </c>
      <c r="B57" s="330"/>
      <c r="C57" s="151">
        <f>Rahavood!N95</f>
        <v>0</v>
      </c>
      <c r="D57" s="151">
        <f>Rahavood!O95</f>
        <v>0</v>
      </c>
      <c r="E57" s="151">
        <f>Rahavood!P95</f>
        <v>0</v>
      </c>
      <c r="F57" s="151">
        <f>Rahavood!Q95</f>
        <v>0</v>
      </c>
      <c r="G57" s="151">
        <f>Rahavood!R95</f>
        <v>0</v>
      </c>
    </row>
    <row r="58" spans="1:7" x14ac:dyDescent="0.2">
      <c r="A58" s="100" t="s">
        <v>151</v>
      </c>
      <c r="B58" s="330"/>
      <c r="C58" s="151">
        <f>Rahavood!N96</f>
        <v>0</v>
      </c>
      <c r="D58" s="151">
        <f>Rahavood!O96</f>
        <v>0</v>
      </c>
      <c r="E58" s="151">
        <f>Rahavood!P96</f>
        <v>0</v>
      </c>
      <c r="F58" s="151">
        <f>Rahavood!Q96</f>
        <v>0</v>
      </c>
      <c r="G58" s="151">
        <f>Rahavood!R96</f>
        <v>0</v>
      </c>
    </row>
    <row r="59" spans="1:7" x14ac:dyDescent="0.2">
      <c r="A59" s="100" t="s">
        <v>150</v>
      </c>
      <c r="B59" s="330"/>
      <c r="C59" s="151">
        <f>Rahavood!N98</f>
        <v>0</v>
      </c>
      <c r="D59" s="151">
        <f>Rahavood!O98</f>
        <v>0</v>
      </c>
      <c r="E59" s="151">
        <f>Rahavood!P98</f>
        <v>0</v>
      </c>
      <c r="F59" s="151">
        <f>Rahavood!Q98</f>
        <v>0</v>
      </c>
      <c r="G59" s="151">
        <f>Rahavood!R98</f>
        <v>0</v>
      </c>
    </row>
    <row r="60" spans="1:7" x14ac:dyDescent="0.2">
      <c r="A60" s="108"/>
      <c r="B60" s="155">
        <f t="shared" ref="B60:G60" si="4">SUM(B57:B59)</f>
        <v>0</v>
      </c>
      <c r="C60" s="155">
        <f t="shared" si="4"/>
        <v>0</v>
      </c>
      <c r="D60" s="155">
        <f t="shared" si="4"/>
        <v>0</v>
      </c>
      <c r="E60" s="155">
        <f t="shared" si="4"/>
        <v>0</v>
      </c>
      <c r="F60" s="155">
        <f t="shared" si="4"/>
        <v>0</v>
      </c>
      <c r="G60" s="155">
        <f t="shared" si="4"/>
        <v>0</v>
      </c>
    </row>
    <row r="61" spans="1:7" x14ac:dyDescent="0.2">
      <c r="A61" s="113" t="s">
        <v>56</v>
      </c>
      <c r="B61" s="153">
        <f t="shared" ref="B61:G61" si="5">SUM(B17:B59)-B19-B24-B52</f>
        <v>0</v>
      </c>
      <c r="C61" s="153">
        <f t="shared" si="5"/>
        <v>0</v>
      </c>
      <c r="D61" s="153">
        <f t="shared" si="5"/>
        <v>0</v>
      </c>
      <c r="E61" s="153">
        <f t="shared" si="5"/>
        <v>0</v>
      </c>
      <c r="F61" s="153">
        <f t="shared" si="5"/>
        <v>0</v>
      </c>
      <c r="G61" s="153">
        <f t="shared" si="5"/>
        <v>0</v>
      </c>
    </row>
    <row r="62" spans="1:7" x14ac:dyDescent="0.2">
      <c r="A62" s="114" t="s">
        <v>138</v>
      </c>
      <c r="B62" s="335"/>
      <c r="C62" s="159">
        <f>SUM(C27:C47)+SUM(C53:C55)</f>
        <v>0</v>
      </c>
      <c r="D62" s="159">
        <f>SUM(D27:D47)+SUM(D53:D55)</f>
        <v>0</v>
      </c>
      <c r="E62" s="159">
        <f>SUM(E27:E47)+SUM(E53:E55)</f>
        <v>0</v>
      </c>
      <c r="F62" s="159">
        <f>SUM(F27:F47)+SUM(F53:F55)</f>
        <v>0</v>
      </c>
      <c r="G62" s="159">
        <f>SUM(G27:G47)+SUM(G53:G55)</f>
        <v>0</v>
      </c>
    </row>
    <row r="63" spans="1:7" x14ac:dyDescent="0.2">
      <c r="A63" s="115" t="s">
        <v>66</v>
      </c>
      <c r="B63" s="336"/>
      <c r="C63" s="160"/>
      <c r="D63" s="160"/>
      <c r="E63" s="160"/>
      <c r="F63" s="160"/>
      <c r="G63" s="160"/>
    </row>
    <row r="64" spans="1:7" x14ac:dyDescent="0.2">
      <c r="A64" s="116" t="s">
        <v>109</v>
      </c>
      <c r="B64" s="337"/>
      <c r="C64" s="153">
        <f>Rahavood!N81</f>
        <v>0</v>
      </c>
      <c r="D64" s="153">
        <f>Rahavood!O81</f>
        <v>0</v>
      </c>
      <c r="E64" s="153">
        <f>Rahavood!P81</f>
        <v>0</v>
      </c>
      <c r="F64" s="153">
        <f>Rahavood!Q81</f>
        <v>0</v>
      </c>
      <c r="G64" s="153">
        <f>Rahavood!R81</f>
        <v>0</v>
      </c>
    </row>
    <row r="65" spans="1:7" x14ac:dyDescent="0.2">
      <c r="A65" s="115"/>
      <c r="B65" s="336"/>
      <c r="C65" s="160"/>
      <c r="D65" s="160"/>
      <c r="E65" s="160"/>
      <c r="F65" s="160"/>
      <c r="G65" s="160"/>
    </row>
    <row r="66" spans="1:7" s="317" customFormat="1" x14ac:dyDescent="0.2">
      <c r="A66" s="322" t="s">
        <v>242</v>
      </c>
      <c r="B66" s="153">
        <f>B5+B10+B11-B61</f>
        <v>0</v>
      </c>
      <c r="C66" s="153">
        <f>C5+C10+C11-C61</f>
        <v>0</v>
      </c>
      <c r="D66" s="153">
        <f t="shared" ref="D66:G66" si="6">D5+D10+D11-D61</f>
        <v>0</v>
      </c>
      <c r="E66" s="153">
        <f t="shared" si="6"/>
        <v>0</v>
      </c>
      <c r="F66" s="153">
        <f t="shared" si="6"/>
        <v>0</v>
      </c>
      <c r="G66" s="153">
        <f t="shared" si="6"/>
        <v>0</v>
      </c>
    </row>
    <row r="67" spans="1:7" x14ac:dyDescent="0.2">
      <c r="A67" s="113" t="s">
        <v>59</v>
      </c>
      <c r="B67" s="153">
        <f>B5+B10+B11-B61-B64</f>
        <v>0</v>
      </c>
      <c r="C67" s="153">
        <f>C5+C10+C11-C61-C64</f>
        <v>0</v>
      </c>
      <c r="D67" s="153">
        <f t="shared" ref="D67:G67" si="7">D5+D10+D11-D61-D64</f>
        <v>0</v>
      </c>
      <c r="E67" s="153">
        <f t="shared" si="7"/>
        <v>0</v>
      </c>
      <c r="F67" s="153">
        <f t="shared" si="7"/>
        <v>0</v>
      </c>
      <c r="G67" s="153">
        <f t="shared" si="7"/>
        <v>0</v>
      </c>
    </row>
    <row r="68" spans="1:7" x14ac:dyDescent="0.2">
      <c r="A68" s="117" t="s">
        <v>143</v>
      </c>
      <c r="B68" s="131" t="e">
        <f>ROUND(Töötajad!B15,2)</f>
        <v>#DIV/0!</v>
      </c>
      <c r="C68" s="131" t="e">
        <f>ROUND(Töötajad!C15,2)</f>
        <v>#DIV/0!</v>
      </c>
      <c r="D68" s="131" t="e">
        <f>ROUND(Töötajad!D15,2)</f>
        <v>#DIV/0!</v>
      </c>
      <c r="E68" s="131" t="e">
        <f>ROUND(Töötajad!E15,2)</f>
        <v>#DIV/0!</v>
      </c>
      <c r="F68" s="131" t="e">
        <f>ROUND(Töötajad!F15,2)</f>
        <v>#DIV/0!</v>
      </c>
      <c r="G68" s="131" t="e">
        <f>ROUND(Töötajad!G15,2)</f>
        <v>#DIV/0!</v>
      </c>
    </row>
    <row r="69" spans="1:7" x14ac:dyDescent="0.2">
      <c r="A69" s="93" t="s">
        <v>142</v>
      </c>
      <c r="B69" s="132" t="e">
        <f t="shared" ref="B69:G69" si="8">IF(B68&gt;0,(B66+B59+B58+B57+B52)/B68,"")</f>
        <v>#DIV/0!</v>
      </c>
      <c r="C69" s="132" t="e">
        <f t="shared" si="8"/>
        <v>#DIV/0!</v>
      </c>
      <c r="D69" s="132" t="e">
        <f t="shared" si="8"/>
        <v>#DIV/0!</v>
      </c>
      <c r="E69" s="132" t="e">
        <f t="shared" si="8"/>
        <v>#DIV/0!</v>
      </c>
      <c r="F69" s="132" t="e">
        <f t="shared" si="8"/>
        <v>#DIV/0!</v>
      </c>
      <c r="G69" s="132" t="e">
        <f t="shared" si="8"/>
        <v>#DIV/0!</v>
      </c>
    </row>
    <row r="70" spans="1:7" x14ac:dyDescent="0.2">
      <c r="A70" s="93" t="s">
        <v>141</v>
      </c>
      <c r="B70" s="147" t="str">
        <f>IF((B5+B10+B11)&gt;0,B67/(B5+B10+B11),"")</f>
        <v/>
      </c>
      <c r="C70" s="147" t="str">
        <f>IF((C5+C10+C11)&gt;0,C67/(C5+C10+C11),"")</f>
        <v/>
      </c>
      <c r="D70" s="147" t="str">
        <f t="shared" ref="D70:G70" si="9">IF((D5+D10+D11)&gt;0,D67/(D5+D10+D11),"")</f>
        <v/>
      </c>
      <c r="E70" s="147" t="str">
        <f t="shared" si="9"/>
        <v/>
      </c>
      <c r="F70" s="147" t="str">
        <f t="shared" si="9"/>
        <v/>
      </c>
      <c r="G70" s="147" t="str">
        <f t="shared" si="9"/>
        <v/>
      </c>
    </row>
  </sheetData>
  <protectedRanges>
    <protectedRange sqref="B5:B18 B20:B23 B25:B51 B53:B60 B62:B65" name="Vahemik1"/>
  </protectedRanges>
  <phoneticPr fontId="2" type="noConversion"/>
  <conditionalFormatting sqref="G68 B68:E68">
    <cfRule type="cellIs" dxfId="1" priority="3" stopIfTrue="1" operator="lessThan">
      <formula>0</formula>
    </cfRule>
  </conditionalFormatting>
  <conditionalFormatting sqref="F68">
    <cfRule type="cellIs" dxfId="0" priority="1" stopIfTrue="1" operator="lessThan">
      <formula>0</formula>
    </cfRule>
  </conditionalFormatting>
  <pageMargins left="0.59055118110236227" right="0.74803149606299213" top="0.39370078740157483" bottom="0.19685039370078741" header="0" footer="0"/>
  <pageSetup paperSize="9" scale="7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G47"/>
  <sheetViews>
    <sheetView zoomScaleNormal="100" workbookViewId="0">
      <selection activeCell="B2" sqref="B2"/>
    </sheetView>
  </sheetViews>
  <sheetFormatPr defaultColWidth="9.140625" defaultRowHeight="12.75" x14ac:dyDescent="0.2"/>
  <cols>
    <col min="1" max="1" width="43.7109375" style="121" customWidth="1"/>
    <col min="2" max="2" width="10.7109375" style="126" customWidth="1"/>
    <col min="3" max="7" width="10.7109375" style="121" customWidth="1"/>
    <col min="8" max="16384" width="9.140625" style="121"/>
  </cols>
  <sheetData>
    <row r="1" spans="1:7" ht="25.5" x14ac:dyDescent="0.2">
      <c r="A1" s="119" t="s">
        <v>69</v>
      </c>
      <c r="B1" s="172" t="s">
        <v>132</v>
      </c>
      <c r="C1" s="120" t="s">
        <v>54</v>
      </c>
      <c r="D1" s="120" t="s">
        <v>94</v>
      </c>
      <c r="E1" s="120" t="s">
        <v>95</v>
      </c>
      <c r="F1" s="310" t="s">
        <v>113</v>
      </c>
      <c r="G1" s="310" t="s">
        <v>226</v>
      </c>
    </row>
    <row r="2" spans="1:7" x14ac:dyDescent="0.2">
      <c r="A2" s="119"/>
      <c r="B2" s="173">
        <v>43465</v>
      </c>
      <c r="C2" s="260" t="str">
        <f>Rahavood!N2</f>
        <v>2019 a.</v>
      </c>
      <c r="D2" s="260" t="str">
        <f>Rahavood!O2</f>
        <v>2020.a.</v>
      </c>
      <c r="E2" s="260" t="str">
        <f>Rahavood!P2</f>
        <v>2021.a.</v>
      </c>
      <c r="F2" s="260" t="str">
        <f>Rahavood!Q2</f>
        <v>2022.a.</v>
      </c>
      <c r="G2" s="260" t="str">
        <f>Rahavood!R2</f>
        <v>2023.a.</v>
      </c>
    </row>
    <row r="3" spans="1:7" x14ac:dyDescent="0.2">
      <c r="A3" s="122"/>
      <c r="B3" s="123"/>
      <c r="C3" s="124"/>
      <c r="D3" s="124"/>
      <c r="E3" s="124"/>
      <c r="F3" s="124"/>
      <c r="G3" s="124"/>
    </row>
    <row r="4" spans="1:7" x14ac:dyDescent="0.2">
      <c r="A4" s="119" t="s">
        <v>70</v>
      </c>
      <c r="B4" s="125"/>
      <c r="C4" s="124"/>
      <c r="D4" s="124"/>
      <c r="E4" s="124"/>
      <c r="F4" s="124"/>
      <c r="G4" s="124"/>
    </row>
    <row r="5" spans="1:7" x14ac:dyDescent="0.2">
      <c r="A5" s="119"/>
      <c r="B5" s="125"/>
      <c r="C5" s="124"/>
      <c r="D5" s="124"/>
      <c r="E5" s="124"/>
      <c r="F5" s="124"/>
      <c r="G5" s="124"/>
    </row>
    <row r="6" spans="1:7" x14ac:dyDescent="0.2">
      <c r="A6" s="133" t="s">
        <v>71</v>
      </c>
      <c r="B6" s="161"/>
      <c r="C6" s="162">
        <f>Rahavood!N86</f>
        <v>0</v>
      </c>
      <c r="D6" s="162">
        <f>Rahavood!O86</f>
        <v>0</v>
      </c>
      <c r="E6" s="162">
        <f>Rahavood!P86</f>
        <v>0</v>
      </c>
      <c r="F6" s="162">
        <f>Rahavood!Q86</f>
        <v>0</v>
      </c>
      <c r="G6" s="162">
        <f>Rahavood!R86</f>
        <v>0</v>
      </c>
    </row>
    <row r="7" spans="1:7" x14ac:dyDescent="0.2">
      <c r="A7" s="133" t="s">
        <v>72</v>
      </c>
      <c r="B7" s="161"/>
      <c r="C7" s="162">
        <f>Kasumiaruanne!C5-Rahavood!N13</f>
        <v>0</v>
      </c>
      <c r="D7" s="162">
        <f>C7+Kasumiaruanne!D5-Rahavood!O13</f>
        <v>0</v>
      </c>
      <c r="E7" s="162">
        <f>D7+Kasumiaruanne!E5-Rahavood!P13</f>
        <v>0</v>
      </c>
      <c r="F7" s="162">
        <f>E7+Kasumiaruanne!F5-Rahavood!Q13</f>
        <v>0</v>
      </c>
      <c r="G7" s="313">
        <f>F7+Kasumiaruanne!G5-Rahavood!R13</f>
        <v>0</v>
      </c>
    </row>
    <row r="8" spans="1:7" x14ac:dyDescent="0.2">
      <c r="A8" s="133" t="s">
        <v>73</v>
      </c>
      <c r="B8" s="161"/>
      <c r="C8" s="163"/>
      <c r="D8" s="163"/>
      <c r="E8" s="163"/>
      <c r="F8" s="163"/>
      <c r="G8" s="163"/>
    </row>
    <row r="9" spans="1:7" x14ac:dyDescent="0.2">
      <c r="A9" s="133" t="s">
        <v>74</v>
      </c>
      <c r="B9" s="161"/>
      <c r="C9" s="163"/>
      <c r="D9" s="163"/>
      <c r="E9" s="163"/>
      <c r="F9" s="163"/>
      <c r="G9" s="163"/>
    </row>
    <row r="10" spans="1:7" x14ac:dyDescent="0.2">
      <c r="A10" s="133" t="s">
        <v>107</v>
      </c>
      <c r="B10" s="161"/>
      <c r="C10" s="162">
        <f>Rahavood!N39-Kasumiaruanne!C17</f>
        <v>0</v>
      </c>
      <c r="D10" s="162">
        <f>C10+Rahavood!O39-Tooted!S5</f>
        <v>0</v>
      </c>
      <c r="E10" s="162">
        <f>D10+Rahavood!P39-Tooted!T5</f>
        <v>0</v>
      </c>
      <c r="F10" s="162">
        <f>E10+Rahavood!Q39-Tooted!U5</f>
        <v>0</v>
      </c>
      <c r="G10" s="313">
        <f>F10+Rahavood!R39-Tooted!V5</f>
        <v>0</v>
      </c>
    </row>
    <row r="11" spans="1:7" x14ac:dyDescent="0.2">
      <c r="A11" s="133" t="s">
        <v>75</v>
      </c>
      <c r="B11" s="161"/>
      <c r="C11" s="163"/>
      <c r="D11" s="163"/>
      <c r="E11" s="163"/>
      <c r="F11" s="163"/>
      <c r="G11" s="163"/>
    </row>
    <row r="12" spans="1:7" x14ac:dyDescent="0.2">
      <c r="A12" s="134" t="s">
        <v>76</v>
      </c>
      <c r="B12" s="164">
        <f t="shared" ref="B12:G12" si="0">SUM(B6:B11)</f>
        <v>0</v>
      </c>
      <c r="C12" s="165">
        <f t="shared" si="0"/>
        <v>0</v>
      </c>
      <c r="D12" s="165">
        <f t="shared" si="0"/>
        <v>0</v>
      </c>
      <c r="E12" s="165">
        <f t="shared" si="0"/>
        <v>0</v>
      </c>
      <c r="F12" s="165">
        <f t="shared" si="0"/>
        <v>0</v>
      </c>
      <c r="G12" s="165">
        <f t="shared" si="0"/>
        <v>0</v>
      </c>
    </row>
    <row r="13" spans="1:7" x14ac:dyDescent="0.2">
      <c r="A13" s="135"/>
      <c r="B13" s="136"/>
      <c r="C13" s="137"/>
      <c r="D13" s="137"/>
      <c r="E13" s="137"/>
      <c r="F13" s="137"/>
      <c r="G13" s="137"/>
    </row>
    <row r="14" spans="1:7" x14ac:dyDescent="0.2">
      <c r="A14" s="369" t="s">
        <v>153</v>
      </c>
      <c r="B14" s="369"/>
      <c r="C14" s="369"/>
      <c r="D14" s="369"/>
      <c r="E14" s="369"/>
      <c r="F14" s="369"/>
      <c r="G14" s="369"/>
    </row>
    <row r="15" spans="1:7" x14ac:dyDescent="0.2">
      <c r="A15" s="133" t="s">
        <v>116</v>
      </c>
      <c r="B15" s="161"/>
      <c r="C15" s="313">
        <f>B15+Rahavood!N93</f>
        <v>0</v>
      </c>
      <c r="D15" s="313">
        <f>B15+Rahavood!O93</f>
        <v>0</v>
      </c>
      <c r="E15" s="313">
        <f>B15+Rahavood!P93</f>
        <v>0</v>
      </c>
      <c r="F15" s="313">
        <f>B15+Rahavood!Q93</f>
        <v>0</v>
      </c>
      <c r="G15" s="313">
        <f>B15+Rahavood!R93</f>
        <v>0</v>
      </c>
    </row>
    <row r="16" spans="1:7" x14ac:dyDescent="0.2">
      <c r="A16" s="133" t="s">
        <v>152</v>
      </c>
      <c r="B16" s="161"/>
      <c r="C16" s="313">
        <f>B16+Rahavood!N94</f>
        <v>0</v>
      </c>
      <c r="D16" s="313">
        <f>B16+Rahavood!O94</f>
        <v>0</v>
      </c>
      <c r="E16" s="313">
        <f>B16+Rahavood!P94</f>
        <v>0</v>
      </c>
      <c r="F16" s="313">
        <f>B16+Rahavood!Q94</f>
        <v>0</v>
      </c>
      <c r="G16" s="313">
        <f>B16+Rahavood!R94</f>
        <v>0</v>
      </c>
    </row>
    <row r="17" spans="1:7" x14ac:dyDescent="0.2">
      <c r="A17" s="133" t="s">
        <v>117</v>
      </c>
      <c r="B17" s="161"/>
      <c r="C17" s="162">
        <f>B17-Rahavood!N95-Rahavood!N96</f>
        <v>0</v>
      </c>
      <c r="D17" s="162">
        <f>C17-Rahavood!O95-Rahavood!O96</f>
        <v>0</v>
      </c>
      <c r="E17" s="162">
        <f>D17-Rahavood!P95-Rahavood!P96</f>
        <v>0</v>
      </c>
      <c r="F17" s="162">
        <f>E17-Rahavood!Q95-Rahavood!Q96</f>
        <v>0</v>
      </c>
      <c r="G17" s="313">
        <f>F17-Rahavood!R95-Rahavood!R96</f>
        <v>0</v>
      </c>
    </row>
    <row r="18" spans="1:7" x14ac:dyDescent="0.2">
      <c r="A18" s="366" t="s">
        <v>154</v>
      </c>
      <c r="B18" s="367"/>
      <c r="C18" s="367"/>
      <c r="D18" s="367"/>
      <c r="E18" s="367"/>
      <c r="F18" s="367"/>
      <c r="G18" s="368"/>
    </row>
    <row r="19" spans="1:7" x14ac:dyDescent="0.2">
      <c r="A19" s="133" t="s">
        <v>154</v>
      </c>
      <c r="B19" s="161"/>
      <c r="C19" s="313">
        <f>B19+Rahavood!N97</f>
        <v>0</v>
      </c>
      <c r="D19" s="313">
        <f>B19+Rahavood!O97</f>
        <v>0</v>
      </c>
      <c r="E19" s="313">
        <f>B19+Rahavood!P97</f>
        <v>0</v>
      </c>
      <c r="F19" s="313">
        <f>B19+Rahavood!Q97</f>
        <v>0</v>
      </c>
      <c r="G19" s="313">
        <f>B19+Rahavood!R97</f>
        <v>0</v>
      </c>
    </row>
    <row r="20" spans="1:7" x14ac:dyDescent="0.2">
      <c r="A20" s="133" t="s">
        <v>155</v>
      </c>
      <c r="B20" s="161"/>
      <c r="C20" s="162">
        <f>B20-Rahavood!N98</f>
        <v>0</v>
      </c>
      <c r="D20" s="162">
        <f>C20-Rahavood!O98</f>
        <v>0</v>
      </c>
      <c r="E20" s="162">
        <f>D20-Rahavood!P98</f>
        <v>0</v>
      </c>
      <c r="F20" s="162">
        <f>E20-Rahavood!Q98</f>
        <v>0</v>
      </c>
      <c r="G20" s="313">
        <f>F20-Rahavood!R98</f>
        <v>0</v>
      </c>
    </row>
    <row r="21" spans="1:7" x14ac:dyDescent="0.2">
      <c r="A21" s="134" t="s">
        <v>77</v>
      </c>
      <c r="B21" s="164">
        <f t="shared" ref="B21:G21" si="1">SUM(B15:B20)</f>
        <v>0</v>
      </c>
      <c r="C21" s="165">
        <f t="shared" si="1"/>
        <v>0</v>
      </c>
      <c r="D21" s="165">
        <f t="shared" si="1"/>
        <v>0</v>
      </c>
      <c r="E21" s="165">
        <f t="shared" si="1"/>
        <v>0</v>
      </c>
      <c r="F21" s="165">
        <f t="shared" si="1"/>
        <v>0</v>
      </c>
      <c r="G21" s="165">
        <f t="shared" si="1"/>
        <v>0</v>
      </c>
    </row>
    <row r="22" spans="1:7" x14ac:dyDescent="0.2">
      <c r="A22" s="138"/>
      <c r="B22" s="166"/>
      <c r="C22" s="167"/>
      <c r="D22" s="167"/>
      <c r="E22" s="167"/>
      <c r="F22" s="167"/>
      <c r="G22" s="167"/>
    </row>
    <row r="23" spans="1:7" x14ac:dyDescent="0.2">
      <c r="A23" s="135" t="s">
        <v>78</v>
      </c>
      <c r="B23" s="168">
        <f>B12+B21</f>
        <v>0</v>
      </c>
      <c r="C23" s="169">
        <f t="shared" ref="C23:G23" si="2">C12+C21</f>
        <v>0</v>
      </c>
      <c r="D23" s="169">
        <f t="shared" si="2"/>
        <v>0</v>
      </c>
      <c r="E23" s="169">
        <f t="shared" si="2"/>
        <v>0</v>
      </c>
      <c r="F23" s="169">
        <f>F12+F21</f>
        <v>0</v>
      </c>
      <c r="G23" s="169">
        <f t="shared" si="2"/>
        <v>0</v>
      </c>
    </row>
    <row r="24" spans="1:7" x14ac:dyDescent="0.2">
      <c r="A24" s="135"/>
      <c r="B24" s="136"/>
      <c r="C24" s="139"/>
      <c r="D24" s="139"/>
      <c r="E24" s="139"/>
      <c r="F24" s="139"/>
      <c r="G24" s="139"/>
    </row>
    <row r="25" spans="1:7" x14ac:dyDescent="0.2">
      <c r="A25" s="135"/>
      <c r="B25" s="136"/>
      <c r="C25" s="139"/>
      <c r="D25" s="139"/>
      <c r="E25" s="139"/>
      <c r="F25" s="139"/>
      <c r="G25" s="139"/>
    </row>
    <row r="26" spans="1:7" x14ac:dyDescent="0.2">
      <c r="A26" s="140"/>
      <c r="B26" s="141"/>
      <c r="C26" s="137"/>
      <c r="D26" s="137"/>
      <c r="E26" s="137"/>
      <c r="F26" s="137"/>
      <c r="G26" s="137"/>
    </row>
    <row r="27" spans="1:7" x14ac:dyDescent="0.2">
      <c r="A27" s="135" t="s">
        <v>79</v>
      </c>
      <c r="B27" s="136"/>
      <c r="C27" s="137"/>
      <c r="D27" s="137"/>
      <c r="E27" s="137"/>
      <c r="F27" s="137"/>
      <c r="G27" s="137"/>
    </row>
    <row r="28" spans="1:7" x14ac:dyDescent="0.2">
      <c r="A28" s="142"/>
      <c r="B28" s="143"/>
      <c r="C28" s="137"/>
      <c r="D28" s="137"/>
      <c r="E28" s="137"/>
      <c r="F28" s="137"/>
      <c r="G28" s="137"/>
    </row>
    <row r="29" spans="1:7" x14ac:dyDescent="0.2">
      <c r="A29" s="133" t="s">
        <v>119</v>
      </c>
      <c r="B29" s="161">
        <v>0</v>
      </c>
      <c r="C29" s="162">
        <f>B29+Rahavood!N21-Rahavood!N80</f>
        <v>0</v>
      </c>
      <c r="D29" s="162">
        <f>C29+Rahavood!O21-Rahavood!O80</f>
        <v>0</v>
      </c>
      <c r="E29" s="162">
        <f>D29+Rahavood!P21-Rahavood!P80</f>
        <v>0</v>
      </c>
      <c r="F29" s="162">
        <f>E29+Rahavood!Q21-Rahavood!Q80</f>
        <v>0</v>
      </c>
      <c r="G29" s="313">
        <f>F29+Rahavood!R21-Rahavood!R80</f>
        <v>0</v>
      </c>
    </row>
    <row r="30" spans="1:7" x14ac:dyDescent="0.2">
      <c r="A30" s="133" t="s">
        <v>118</v>
      </c>
      <c r="B30" s="161">
        <v>0</v>
      </c>
      <c r="C30" s="162">
        <f>IF(Rahavood!O79&gt;0,Rahavood!O79,0)</f>
        <v>0</v>
      </c>
      <c r="D30" s="162">
        <f>IF(Rahavood!P79&gt;0,Rahavood!P79,0)</f>
        <v>0</v>
      </c>
      <c r="E30" s="162">
        <f>IF(Rahavood!R79&gt;0,Rahavood!R79,0)</f>
        <v>0</v>
      </c>
      <c r="F30" s="313">
        <f>IF(Rahavood!Q79&gt;0,Rahavood!Q79,0)</f>
        <v>0</v>
      </c>
      <c r="G30" s="162">
        <f>IF(Rahavood!S79&gt;0,Rahavood!S79,0)</f>
        <v>0</v>
      </c>
    </row>
    <row r="31" spans="1:7" x14ac:dyDescent="0.2">
      <c r="A31" s="133" t="s">
        <v>80</v>
      </c>
      <c r="B31" s="161"/>
      <c r="C31" s="163"/>
      <c r="D31" s="163"/>
      <c r="E31" s="163"/>
      <c r="F31" s="163"/>
      <c r="G31" s="163"/>
    </row>
    <row r="32" spans="1:7" x14ac:dyDescent="0.2">
      <c r="A32" s="133" t="s">
        <v>81</v>
      </c>
      <c r="B32" s="161"/>
      <c r="C32" s="163"/>
      <c r="D32" s="163"/>
      <c r="E32" s="163"/>
      <c r="F32" s="163"/>
      <c r="G32" s="163"/>
    </row>
    <row r="33" spans="1:7" x14ac:dyDescent="0.2">
      <c r="A33" s="133" t="s">
        <v>82</v>
      </c>
      <c r="B33" s="161"/>
      <c r="C33" s="163"/>
      <c r="D33" s="163"/>
      <c r="E33" s="163"/>
      <c r="F33" s="163"/>
      <c r="G33" s="163"/>
    </row>
    <row r="34" spans="1:7" x14ac:dyDescent="0.2">
      <c r="A34" s="133" t="s">
        <v>83</v>
      </c>
      <c r="B34" s="161"/>
      <c r="C34" s="162">
        <f>Rahavood!N18-Rahavood!N77-Rahavood!N72-Rahavood!N73+Kasumiaruanne!C50+Kasumiaruanne!C51-Rahavood!N82</f>
        <v>0</v>
      </c>
      <c r="D34" s="162">
        <f>C34+Rahavood!O18-Rahavood!O77-Rahavood!O72-Rahavood!O73+Kasumiaruanne!D50+Kasumiaruanne!D51-Rahavood!O82</f>
        <v>0</v>
      </c>
      <c r="E34" s="162">
        <f>D34+Rahavood!P18-Rahavood!P77-Rahavood!P72-Rahavood!P73+Kasumiaruanne!E50+Kasumiaruanne!E51-Rahavood!P82</f>
        <v>0</v>
      </c>
      <c r="F34" s="162">
        <f>E34+Rahavood!Q18-Rahavood!Q77-Rahavood!Q72-Rahavood!Q73+Kasumiaruanne!F50+Kasumiaruanne!F51-Rahavood!Q82</f>
        <v>0</v>
      </c>
      <c r="G34" s="313">
        <f>F34+Rahavood!R18-Rahavood!R77-Rahavood!R72-Rahavood!R73+Kasumiaruanne!G50+Kasumiaruanne!G51-Rahavood!R82</f>
        <v>0</v>
      </c>
    </row>
    <row r="35" spans="1:7" x14ac:dyDescent="0.2">
      <c r="A35" s="144" t="s">
        <v>84</v>
      </c>
      <c r="B35" s="164">
        <f t="shared" ref="B35:G35" si="3">SUM(B29:B34)</f>
        <v>0</v>
      </c>
      <c r="C35" s="165">
        <f t="shared" si="3"/>
        <v>0</v>
      </c>
      <c r="D35" s="165">
        <f t="shared" si="3"/>
        <v>0</v>
      </c>
      <c r="E35" s="165">
        <f t="shared" si="3"/>
        <v>0</v>
      </c>
      <c r="F35" s="165">
        <f t="shared" si="3"/>
        <v>0</v>
      </c>
      <c r="G35" s="165">
        <f t="shared" si="3"/>
        <v>0</v>
      </c>
    </row>
    <row r="36" spans="1:7" x14ac:dyDescent="0.2">
      <c r="A36" s="142"/>
      <c r="B36" s="170"/>
      <c r="C36" s="167"/>
      <c r="D36" s="167"/>
      <c r="E36" s="167"/>
      <c r="F36" s="167"/>
      <c r="G36" s="167"/>
    </row>
    <row r="37" spans="1:7" x14ac:dyDescent="0.2">
      <c r="A37" s="133" t="s">
        <v>85</v>
      </c>
      <c r="B37" s="161">
        <v>0</v>
      </c>
      <c r="C37" s="162">
        <f>B37+Rahavood!N20-Rahavood!N79-C30</f>
        <v>0</v>
      </c>
      <c r="D37" s="162">
        <f>C37+Rahavood!O20-Rahavood!O79-D30+C30</f>
        <v>0</v>
      </c>
      <c r="E37" s="162">
        <f>D37+Rahavood!P20-Rahavood!P79-E30+D30</f>
        <v>0</v>
      </c>
      <c r="F37" s="162">
        <f>E37+Rahavood!Q20-Rahavood!Q79-F30+E30</f>
        <v>0</v>
      </c>
      <c r="G37" s="162">
        <f>F37+Rahavood!R20-Rahavood!R79-G30+F30</f>
        <v>0</v>
      </c>
    </row>
    <row r="38" spans="1:7" x14ac:dyDescent="0.2">
      <c r="A38" s="133" t="s">
        <v>86</v>
      </c>
      <c r="B38" s="161"/>
      <c r="C38" s="163"/>
      <c r="D38" s="163"/>
      <c r="E38" s="163"/>
      <c r="F38" s="163"/>
      <c r="G38" s="163"/>
    </row>
    <row r="39" spans="1:7" x14ac:dyDescent="0.2">
      <c r="A39" s="134" t="s">
        <v>87</v>
      </c>
      <c r="B39" s="164">
        <f t="shared" ref="B39:G39" si="4">SUM(B37:B38)</f>
        <v>0</v>
      </c>
      <c r="C39" s="165">
        <f t="shared" si="4"/>
        <v>0</v>
      </c>
      <c r="D39" s="165">
        <f t="shared" si="4"/>
        <v>0</v>
      </c>
      <c r="E39" s="165">
        <f t="shared" si="4"/>
        <v>0</v>
      </c>
      <c r="F39" s="165">
        <f t="shared" si="4"/>
        <v>0</v>
      </c>
      <c r="G39" s="165">
        <f t="shared" si="4"/>
        <v>0</v>
      </c>
    </row>
    <row r="40" spans="1:7" x14ac:dyDescent="0.2">
      <c r="A40" s="140"/>
      <c r="B40" s="171"/>
      <c r="C40" s="167"/>
      <c r="D40" s="167"/>
      <c r="E40" s="167"/>
      <c r="F40" s="167"/>
      <c r="G40" s="167"/>
    </row>
    <row r="41" spans="1:7" x14ac:dyDescent="0.2">
      <c r="A41" s="133" t="s">
        <v>88</v>
      </c>
      <c r="B41" s="161"/>
      <c r="C41" s="162">
        <f>B41+Rahavood!N19</f>
        <v>0</v>
      </c>
      <c r="D41" s="162">
        <f>C41+Rahavood!O19</f>
        <v>0</v>
      </c>
      <c r="E41" s="162">
        <f>D41+Rahavood!P19</f>
        <v>0</v>
      </c>
      <c r="F41" s="162">
        <f>E41+Rahavood!Q19</f>
        <v>0</v>
      </c>
      <c r="G41" s="313">
        <f>F41+Rahavood!R19</f>
        <v>0</v>
      </c>
    </row>
    <row r="42" spans="1:7" x14ac:dyDescent="0.2">
      <c r="A42" s="133" t="s">
        <v>89</v>
      </c>
      <c r="B42" s="176"/>
      <c r="C42" s="162">
        <f>IF(B44&gt;B41*0.1,B41*0.1,IF(B44&lt;0,0,B44*0.1))</f>
        <v>0</v>
      </c>
      <c r="D42" s="162">
        <f>IF(C44&gt;C41*0.1,C41*0.1,IF(C44&lt;0,0,C44*0.1))</f>
        <v>0</v>
      </c>
      <c r="E42" s="162">
        <f>IF(D44&gt;D41*0.1,D41*0.1,IF(D44&lt;0,0,D44*0.1))</f>
        <v>0</v>
      </c>
      <c r="F42" s="162">
        <f>IF(E44&gt;E41*0.1,E41*0.1,IF(E44&lt;0,0,E44*0.1))</f>
        <v>0</v>
      </c>
      <c r="G42" s="313">
        <f>IF(F44&gt;F41*0.1,F41*0.1,IF(F44&lt;0,0,F44*0.1))</f>
        <v>0</v>
      </c>
    </row>
    <row r="43" spans="1:7" x14ac:dyDescent="0.2">
      <c r="A43" s="133" t="s">
        <v>90</v>
      </c>
      <c r="B43" s="161"/>
      <c r="C43" s="162">
        <f>(B44+B43-Rahavood!N83)-C42</f>
        <v>0</v>
      </c>
      <c r="D43" s="162">
        <f>(C43+C44-Rahavood!O83)-(D42-C42)</f>
        <v>0</v>
      </c>
      <c r="E43" s="162">
        <f>(D43+D44-E42+D42-Rahavood!P83)</f>
        <v>0</v>
      </c>
      <c r="F43" s="162">
        <f>(E43+E44-F42+E42-Rahavood!Q83)</f>
        <v>0</v>
      </c>
      <c r="G43" s="313">
        <f>(F43+F44-G42+F42-Rahavood!R83)</f>
        <v>0</v>
      </c>
    </row>
    <row r="44" spans="1:7" x14ac:dyDescent="0.2">
      <c r="A44" s="133" t="s">
        <v>91</v>
      </c>
      <c r="B44" s="161"/>
      <c r="C44" s="162">
        <f>Kasumiaruanne!C67</f>
        <v>0</v>
      </c>
      <c r="D44" s="162">
        <f>Kasumiaruanne!D67</f>
        <v>0</v>
      </c>
      <c r="E44" s="162">
        <f>Kasumiaruanne!E67</f>
        <v>0</v>
      </c>
      <c r="F44" s="162">
        <f>Kasumiaruanne!F67</f>
        <v>0</v>
      </c>
      <c r="G44" s="162">
        <f>Kasumiaruanne!G67</f>
        <v>0</v>
      </c>
    </row>
    <row r="45" spans="1:7" x14ac:dyDescent="0.2">
      <c r="A45" s="144" t="s">
        <v>92</v>
      </c>
      <c r="B45" s="162">
        <f>SUM(B41:B44)</f>
        <v>0</v>
      </c>
      <c r="C45" s="162">
        <f t="shared" ref="C45:G45" si="5">SUM(C41:C44)</f>
        <v>0</v>
      </c>
      <c r="D45" s="162">
        <f t="shared" si="5"/>
        <v>0</v>
      </c>
      <c r="E45" s="162">
        <f t="shared" si="5"/>
        <v>0</v>
      </c>
      <c r="F45" s="162">
        <f t="shared" si="5"/>
        <v>0</v>
      </c>
      <c r="G45" s="162">
        <f t="shared" si="5"/>
        <v>0</v>
      </c>
    </row>
    <row r="46" spans="1:7" x14ac:dyDescent="0.2">
      <c r="A46" s="145"/>
      <c r="B46" s="146"/>
      <c r="C46" s="137"/>
      <c r="D46" s="137"/>
      <c r="E46" s="137"/>
      <c r="F46" s="137"/>
      <c r="G46" s="137"/>
    </row>
    <row r="47" spans="1:7" x14ac:dyDescent="0.2">
      <c r="A47" s="135" t="s">
        <v>93</v>
      </c>
      <c r="B47" s="168">
        <f t="shared" ref="B47:G47" si="6">B35+B39+B45</f>
        <v>0</v>
      </c>
      <c r="C47" s="169">
        <f>C35+C39+C45</f>
        <v>0</v>
      </c>
      <c r="D47" s="169">
        <f t="shared" si="6"/>
        <v>0</v>
      </c>
      <c r="E47" s="169">
        <f t="shared" si="6"/>
        <v>0</v>
      </c>
      <c r="F47" s="169">
        <f t="shared" si="6"/>
        <v>0</v>
      </c>
      <c r="G47" s="169">
        <f t="shared" si="6"/>
        <v>0</v>
      </c>
    </row>
  </sheetData>
  <sheetProtection algorithmName="SHA-512" hashValue="Eqrz2GCaMF/keNXV6JB+S+c+9TCG2Z+D3UfxNEGGz82+tUXy+QEWmVHtw74RF8k0I08GTwAZDLihF87SkHJ7hg==" saltValue="aEVh5fi5WCnbzK40g6Aaww==" spinCount="100000" sheet="1" objects="1" scenarios="1"/>
  <mergeCells count="2">
    <mergeCell ref="A18:G18"/>
    <mergeCell ref="A14:G14"/>
  </mergeCells>
  <phoneticPr fontId="2" type="noConversion"/>
  <pageMargins left="0.59055118110236227" right="0.74803149606299213" top="0.98425196850393704" bottom="0.98425196850393704" header="0" footer="0"/>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G15"/>
  <sheetViews>
    <sheetView workbookViewId="0">
      <selection activeCell="I21" sqref="I21"/>
    </sheetView>
  </sheetViews>
  <sheetFormatPr defaultRowHeight="12.75" x14ac:dyDescent="0.2"/>
  <cols>
    <col min="1" max="2" width="14.85546875" customWidth="1"/>
    <col min="3" max="7" width="10.42578125" customWidth="1"/>
  </cols>
  <sheetData>
    <row r="1" spans="1:7" x14ac:dyDescent="0.2">
      <c r="C1" s="370" t="s">
        <v>144</v>
      </c>
      <c r="D1" s="370"/>
      <c r="E1" s="370"/>
      <c r="F1" s="370"/>
      <c r="G1" s="370"/>
    </row>
    <row r="2" spans="1:7" x14ac:dyDescent="0.2">
      <c r="B2" s="321" t="s">
        <v>253</v>
      </c>
      <c r="C2" s="262" t="str">
        <f>Rahavood!N2</f>
        <v>2019 a.</v>
      </c>
      <c r="D2" s="262" t="str">
        <f>Rahavood!O2</f>
        <v>2020.a.</v>
      </c>
      <c r="E2" s="262" t="str">
        <f>Rahavood!P2</f>
        <v>2021.a.</v>
      </c>
      <c r="F2" s="262" t="str">
        <f>Rahavood!Q2</f>
        <v>2022.a.</v>
      </c>
      <c r="G2" s="262" t="str">
        <f>Rahavood!R2</f>
        <v>2023.a.</v>
      </c>
    </row>
    <row r="3" spans="1:7" x14ac:dyDescent="0.2">
      <c r="A3" s="34">
        <f>Rahavood!B2</f>
        <v>43466</v>
      </c>
      <c r="B3" s="338"/>
      <c r="C3" s="338"/>
      <c r="D3" s="338"/>
      <c r="E3" s="338"/>
      <c r="F3" s="338"/>
      <c r="G3" s="338"/>
    </row>
    <row r="4" spans="1:7" x14ac:dyDescent="0.2">
      <c r="A4" s="34">
        <f>Rahavood!C2</f>
        <v>43498</v>
      </c>
      <c r="B4" s="338"/>
      <c r="C4" s="338"/>
      <c r="D4" s="338"/>
      <c r="E4" s="338"/>
      <c r="F4" s="338"/>
      <c r="G4" s="338"/>
    </row>
    <row r="5" spans="1:7" x14ac:dyDescent="0.2">
      <c r="A5" s="34">
        <f>Rahavood!D2</f>
        <v>43530</v>
      </c>
      <c r="B5" s="338"/>
      <c r="C5" s="338"/>
      <c r="D5" s="339"/>
      <c r="E5" s="338"/>
      <c r="F5" s="338"/>
      <c r="G5" s="338"/>
    </row>
    <row r="6" spans="1:7" x14ac:dyDescent="0.2">
      <c r="A6" s="34">
        <f>Rahavood!E2</f>
        <v>43562</v>
      </c>
      <c r="B6" s="338"/>
      <c r="C6" s="338"/>
      <c r="D6" s="338"/>
      <c r="E6" s="338"/>
      <c r="F6" s="338"/>
      <c r="G6" s="338"/>
    </row>
    <row r="7" spans="1:7" x14ac:dyDescent="0.2">
      <c r="A7" s="34">
        <f>Rahavood!F2</f>
        <v>43594</v>
      </c>
      <c r="B7" s="338"/>
      <c r="C7" s="338"/>
      <c r="D7" s="338"/>
      <c r="E7" s="338"/>
      <c r="F7" s="338"/>
      <c r="G7" s="338"/>
    </row>
    <row r="8" spans="1:7" x14ac:dyDescent="0.2">
      <c r="A8" s="34">
        <f>Rahavood!G2</f>
        <v>43626</v>
      </c>
      <c r="B8" s="338"/>
      <c r="C8" s="338"/>
      <c r="D8" s="338"/>
      <c r="E8" s="338"/>
      <c r="F8" s="338"/>
      <c r="G8" s="338"/>
    </row>
    <row r="9" spans="1:7" x14ac:dyDescent="0.2">
      <c r="A9" s="34">
        <f>Rahavood!H2</f>
        <v>43658</v>
      </c>
      <c r="B9" s="338"/>
      <c r="C9" s="338"/>
      <c r="D9" s="339"/>
      <c r="E9" s="338"/>
      <c r="F9" s="338"/>
      <c r="G9" s="338"/>
    </row>
    <row r="10" spans="1:7" x14ac:dyDescent="0.2">
      <c r="A10" s="34">
        <f>Rahavood!I2</f>
        <v>43690</v>
      </c>
      <c r="B10" s="338"/>
      <c r="C10" s="338"/>
      <c r="D10" s="338"/>
      <c r="E10" s="338"/>
      <c r="F10" s="338"/>
      <c r="G10" s="338"/>
    </row>
    <row r="11" spans="1:7" x14ac:dyDescent="0.2">
      <c r="A11" s="34">
        <f>Rahavood!J2</f>
        <v>43722</v>
      </c>
      <c r="B11" s="338"/>
      <c r="C11" s="338"/>
      <c r="D11" s="338"/>
      <c r="E11" s="338"/>
      <c r="F11" s="338"/>
      <c r="G11" s="338"/>
    </row>
    <row r="12" spans="1:7" x14ac:dyDescent="0.2">
      <c r="A12" s="34">
        <f>Rahavood!K2</f>
        <v>43754</v>
      </c>
      <c r="B12" s="338"/>
      <c r="C12" s="338"/>
      <c r="D12" s="338"/>
      <c r="E12" s="338"/>
      <c r="F12" s="338"/>
      <c r="G12" s="338"/>
    </row>
    <row r="13" spans="1:7" x14ac:dyDescent="0.2">
      <c r="A13" s="34">
        <f>Rahavood!L2</f>
        <v>43786</v>
      </c>
      <c r="B13" s="338"/>
      <c r="C13" s="338"/>
      <c r="D13" s="338"/>
      <c r="E13" s="338"/>
      <c r="F13" s="338"/>
      <c r="G13" s="338"/>
    </row>
    <row r="14" spans="1:7" x14ac:dyDescent="0.2">
      <c r="A14" s="34">
        <f>Rahavood!M2</f>
        <v>43818</v>
      </c>
      <c r="B14" s="338"/>
      <c r="C14" s="338"/>
      <c r="D14" s="338"/>
      <c r="E14" s="338"/>
      <c r="F14" s="338"/>
      <c r="G14" s="338"/>
    </row>
    <row r="15" spans="1:7" x14ac:dyDescent="0.2">
      <c r="B15" t="e">
        <f t="shared" ref="B15:G15" si="0">AVERAGE(B3:B14)</f>
        <v>#DIV/0!</v>
      </c>
      <c r="C15" t="e">
        <f t="shared" si="0"/>
        <v>#DIV/0!</v>
      </c>
      <c r="D15" t="e">
        <f t="shared" si="0"/>
        <v>#DIV/0!</v>
      </c>
      <c r="E15" t="e">
        <f t="shared" si="0"/>
        <v>#DIV/0!</v>
      </c>
      <c r="F15" t="e">
        <f t="shared" si="0"/>
        <v>#DIV/0!</v>
      </c>
      <c r="G15" t="e">
        <f t="shared" si="0"/>
        <v>#DIV/0!</v>
      </c>
    </row>
  </sheetData>
  <sheetProtection algorithmName="SHA-512" hashValue="zhwlX5grSqoaWUU8ajARtl4cDnTa2dsyacH5Q3hbDvWgO2lRoVJ21KD7nCRwVSqSaM7OXvP+rkRT5XT5O8CyNQ==" saltValue="kldsNEOiDj+6Vzlu76+1dw==" spinCount="100000" sheet="1" objects="1" scenarios="1"/>
  <protectedRanges>
    <protectedRange sqref="B3:G14" name="Range1"/>
  </protectedRanges>
  <mergeCells count="1">
    <mergeCell ref="C1:G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zoomScaleNormal="100" workbookViewId="0">
      <selection activeCell="D20" sqref="D20"/>
    </sheetView>
  </sheetViews>
  <sheetFormatPr defaultColWidth="9.140625" defaultRowHeight="12.75" x14ac:dyDescent="0.2"/>
  <cols>
    <col min="1" max="1" width="29.28515625" style="265" customWidth="1"/>
    <col min="2" max="2" width="17" style="265" customWidth="1"/>
    <col min="3" max="3" width="16.28515625" style="265" customWidth="1"/>
    <col min="4" max="4" width="21.7109375" style="265" customWidth="1"/>
    <col min="5" max="5" width="18.5703125" style="265" customWidth="1"/>
    <col min="6" max="16384" width="9.140625" style="265"/>
  </cols>
  <sheetData>
    <row r="1" spans="1:6" ht="40.5" customHeight="1" x14ac:dyDescent="0.2">
      <c r="A1" s="371" t="s">
        <v>252</v>
      </c>
      <c r="B1" s="371"/>
      <c r="C1" s="371"/>
      <c r="D1" s="371"/>
      <c r="E1" s="371"/>
    </row>
    <row r="2" spans="1:6" ht="62.25" customHeight="1" x14ac:dyDescent="0.2">
      <c r="A2" s="314" t="s">
        <v>228</v>
      </c>
      <c r="B2" s="323" t="s">
        <v>290</v>
      </c>
      <c r="C2" s="323" t="s">
        <v>291</v>
      </c>
      <c r="D2" s="323" t="s">
        <v>292</v>
      </c>
      <c r="E2" s="323" t="s">
        <v>293</v>
      </c>
    </row>
    <row r="3" spans="1:6" x14ac:dyDescent="0.2">
      <c r="A3" s="314" t="s">
        <v>229</v>
      </c>
      <c r="B3" s="316">
        <f>Bilanss!B41</f>
        <v>0</v>
      </c>
      <c r="C3" s="372"/>
      <c r="D3" s="373"/>
      <c r="E3" s="374"/>
    </row>
    <row r="4" spans="1:6" x14ac:dyDescent="0.2">
      <c r="A4" s="314" t="s">
        <v>230</v>
      </c>
      <c r="B4" s="316">
        <f>Bilanss!B23</f>
        <v>0</v>
      </c>
      <c r="C4" s="375"/>
      <c r="D4" s="376"/>
      <c r="E4" s="377"/>
    </row>
    <row r="5" spans="1:6" x14ac:dyDescent="0.2">
      <c r="A5" s="314" t="s">
        <v>231</v>
      </c>
      <c r="B5" s="316">
        <f>Bilanss!B45</f>
        <v>0</v>
      </c>
      <c r="C5" s="378"/>
      <c r="D5" s="379"/>
      <c r="E5" s="380"/>
    </row>
    <row r="6" spans="1:6" x14ac:dyDescent="0.2">
      <c r="A6" s="314" t="s">
        <v>232</v>
      </c>
      <c r="B6" s="316">
        <f>Kasumiaruanne!B5</f>
        <v>0</v>
      </c>
      <c r="C6" s="316">
        <f>Rahavood!N6</f>
        <v>0</v>
      </c>
      <c r="D6" s="316">
        <f>Rahavood!O6</f>
        <v>0</v>
      </c>
      <c r="E6" s="316">
        <f>Rahavood!P6</f>
        <v>0</v>
      </c>
    </row>
    <row r="7" spans="1:6" x14ac:dyDescent="0.2">
      <c r="A7" s="314" t="s">
        <v>233</v>
      </c>
      <c r="B7" s="316">
        <f>Kasumiaruanne!B6</f>
        <v>0</v>
      </c>
      <c r="C7" s="316">
        <f>Rahavood!N8</f>
        <v>0</v>
      </c>
      <c r="D7" s="316">
        <f>Rahavood!O8</f>
        <v>0</v>
      </c>
      <c r="E7" s="316">
        <f>Rahavood!P8</f>
        <v>0</v>
      </c>
    </row>
    <row r="8" spans="1:6" x14ac:dyDescent="0.2">
      <c r="A8" s="314" t="s">
        <v>234</v>
      </c>
      <c r="B8" s="318" t="e">
        <f>B7/B6</f>
        <v>#DIV/0!</v>
      </c>
      <c r="C8" s="318" t="e">
        <f>C7/C6</f>
        <v>#DIV/0!</v>
      </c>
      <c r="D8" s="318" t="e">
        <f>D7/D6</f>
        <v>#DIV/0!</v>
      </c>
      <c r="E8" s="318" t="e">
        <f>E7/E6</f>
        <v>#DIV/0!</v>
      </c>
      <c r="F8" s="315"/>
    </row>
    <row r="9" spans="1:6" x14ac:dyDescent="0.2">
      <c r="A9" s="314" t="s">
        <v>235</v>
      </c>
      <c r="B9" s="316">
        <f>Kasumiaruanne!B52</f>
        <v>0</v>
      </c>
      <c r="C9" s="316">
        <f>Kasumiaruanne!C52</f>
        <v>0</v>
      </c>
      <c r="D9" s="316">
        <f>Kasumiaruanne!D52</f>
        <v>0</v>
      </c>
      <c r="E9" s="316">
        <f>Kasumiaruanne!E52</f>
        <v>0</v>
      </c>
    </row>
    <row r="10" spans="1:6" x14ac:dyDescent="0.2">
      <c r="A10" s="314" t="s">
        <v>236</v>
      </c>
      <c r="B10" s="316">
        <f>Kasumiaruanne!B60</f>
        <v>0</v>
      </c>
      <c r="C10" s="316">
        <f>Kasumiaruanne!C60</f>
        <v>0</v>
      </c>
      <c r="D10" s="316">
        <f>Kasumiaruanne!D60</f>
        <v>0</v>
      </c>
      <c r="E10" s="316">
        <f>Kasumiaruanne!E60</f>
        <v>0</v>
      </c>
    </row>
    <row r="11" spans="1:6" x14ac:dyDescent="0.2">
      <c r="A11" s="314" t="s">
        <v>237</v>
      </c>
      <c r="B11" s="316">
        <f>Kasumiaruanne!B66</f>
        <v>0</v>
      </c>
      <c r="C11" s="316">
        <f>Kasumiaruanne!C66</f>
        <v>0</v>
      </c>
      <c r="D11" s="316">
        <f>Kasumiaruanne!D66</f>
        <v>0</v>
      </c>
      <c r="E11" s="316">
        <f>Kasumiaruanne!E66</f>
        <v>0</v>
      </c>
    </row>
    <row r="12" spans="1:6" x14ac:dyDescent="0.2">
      <c r="A12" s="314" t="s">
        <v>238</v>
      </c>
      <c r="B12" s="316">
        <f>Kasumiaruanne!B67</f>
        <v>0</v>
      </c>
      <c r="C12" s="316">
        <f>Kasumiaruanne!C67</f>
        <v>0</v>
      </c>
      <c r="D12" s="316">
        <f>Kasumiaruanne!D67</f>
        <v>0</v>
      </c>
      <c r="E12" s="316">
        <f>Kasumiaruanne!E67</f>
        <v>0</v>
      </c>
    </row>
    <row r="13" spans="1:6" x14ac:dyDescent="0.2">
      <c r="A13" s="314" t="s">
        <v>239</v>
      </c>
      <c r="B13" s="316" t="e">
        <f>Töötajad!B15</f>
        <v>#DIV/0!</v>
      </c>
      <c r="C13" s="316" t="e">
        <f>Töötajad!C15</f>
        <v>#DIV/0!</v>
      </c>
      <c r="D13" s="316" t="e">
        <f>Töötajad!D15</f>
        <v>#DIV/0!</v>
      </c>
      <c r="E13" s="316" t="e">
        <f>Töötajad!E15</f>
        <v>#DIV/0!</v>
      </c>
    </row>
    <row r="14" spans="1:6" x14ac:dyDescent="0.2">
      <c r="A14" s="314" t="s">
        <v>240</v>
      </c>
      <c r="B14" s="319" t="e">
        <f>B9/B13</f>
        <v>#DIV/0!</v>
      </c>
      <c r="C14" s="319" t="e">
        <f>C9/C13</f>
        <v>#DIV/0!</v>
      </c>
      <c r="D14" s="319" t="e">
        <f>D9/D13</f>
        <v>#DIV/0!</v>
      </c>
      <c r="E14" s="319" t="e">
        <f>E9/E13</f>
        <v>#DIV/0!</v>
      </c>
    </row>
    <row r="15" spans="1:6" x14ac:dyDescent="0.2">
      <c r="A15" s="314" t="s">
        <v>241</v>
      </c>
      <c r="B15" s="316" t="e">
        <f>(B9+B10+B11)/B13</f>
        <v>#DIV/0!</v>
      </c>
      <c r="C15" s="316" t="e">
        <f>(C9+C10+C11)/C13</f>
        <v>#DIV/0!</v>
      </c>
      <c r="D15" s="316" t="e">
        <f>(D9+D10+D11)/D13</f>
        <v>#DIV/0!</v>
      </c>
      <c r="E15" s="316" t="e">
        <f>(E9+E10+E11)/E13</f>
        <v>#DIV/0!</v>
      </c>
    </row>
  </sheetData>
  <sheetProtection algorithmName="SHA-512" hashValue="v/C2359+GcNrtKDpDifLgEgRInzZCp5Azjcpo/8BjacShoCKWdgkhz+mfiENPEJFROaBVUmJCPxq09/Qa1jmaw==" saltValue="JM5YUbITn3HzjYAr5r8M9Q==" spinCount="100000" sheet="1" objects="1" scenarios="1"/>
  <mergeCells count="2">
    <mergeCell ref="A1:E1"/>
    <mergeCell ref="C3:E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7"/>
  <dimension ref="A1:F29"/>
  <sheetViews>
    <sheetView workbookViewId="0">
      <selection activeCell="B3" sqref="B3"/>
    </sheetView>
  </sheetViews>
  <sheetFormatPr defaultColWidth="9.140625" defaultRowHeight="12.75" x14ac:dyDescent="0.2"/>
  <cols>
    <col min="1" max="1" width="5.7109375" style="265" customWidth="1"/>
    <col min="2" max="2" width="63.85546875" style="265" customWidth="1"/>
    <col min="3" max="3" width="13.7109375" style="265" customWidth="1"/>
    <col min="4" max="4" width="10.28515625" style="265" customWidth="1"/>
    <col min="5" max="5" width="8.85546875" style="265" hidden="1" customWidth="1"/>
    <col min="6" max="6" width="7.7109375" style="265" customWidth="1"/>
    <col min="7" max="7" width="7.85546875" style="265" customWidth="1"/>
    <col min="8" max="16384" width="9.140625" style="265"/>
  </cols>
  <sheetData>
    <row r="1" spans="1:3" x14ac:dyDescent="0.2">
      <c r="A1" s="271" t="s">
        <v>195</v>
      </c>
      <c r="B1" s="272"/>
      <c r="C1" s="261"/>
    </row>
    <row r="2" spans="1:3" x14ac:dyDescent="0.2">
      <c r="A2" s="273" t="s">
        <v>163</v>
      </c>
      <c r="B2" s="274" t="s">
        <v>164</v>
      </c>
      <c r="C2" s="275" t="s">
        <v>165</v>
      </c>
    </row>
    <row r="3" spans="1:3" x14ac:dyDescent="0.2">
      <c r="A3" s="284" t="s">
        <v>166</v>
      </c>
      <c r="B3" s="276" t="s">
        <v>204</v>
      </c>
      <c r="C3" s="291">
        <f>SUM(C4:C8)</f>
        <v>0</v>
      </c>
    </row>
    <row r="4" spans="1:3" x14ac:dyDescent="0.2">
      <c r="A4" s="285" t="s">
        <v>167</v>
      </c>
      <c r="B4" s="277"/>
      <c r="C4" s="293"/>
    </row>
    <row r="5" spans="1:3" x14ac:dyDescent="0.2">
      <c r="A5" s="286" t="s">
        <v>168</v>
      </c>
      <c r="B5" s="277"/>
      <c r="C5" s="293"/>
    </row>
    <row r="6" spans="1:3" x14ac:dyDescent="0.2">
      <c r="A6" s="286" t="s">
        <v>169</v>
      </c>
      <c r="B6" s="278"/>
      <c r="C6" s="293"/>
    </row>
    <row r="7" spans="1:3" x14ac:dyDescent="0.2">
      <c r="A7" s="286" t="s">
        <v>170</v>
      </c>
      <c r="B7" s="278"/>
      <c r="C7" s="293"/>
    </row>
    <row r="8" spans="1:3" x14ac:dyDescent="0.2">
      <c r="A8" s="286" t="s">
        <v>213</v>
      </c>
      <c r="B8" s="278"/>
      <c r="C8" s="293"/>
    </row>
    <row r="9" spans="1:3" x14ac:dyDescent="0.2">
      <c r="A9" s="284" t="s">
        <v>171</v>
      </c>
      <c r="B9" s="276" t="s">
        <v>200</v>
      </c>
      <c r="C9" s="291">
        <f>SUM(C10:C14)</f>
        <v>0</v>
      </c>
    </row>
    <row r="10" spans="1:3" x14ac:dyDescent="0.2">
      <c r="A10" s="286" t="s">
        <v>172</v>
      </c>
      <c r="B10" s="278"/>
      <c r="C10" s="293"/>
    </row>
    <row r="11" spans="1:3" x14ac:dyDescent="0.2">
      <c r="A11" s="286" t="s">
        <v>173</v>
      </c>
      <c r="B11" s="278"/>
      <c r="C11" s="293"/>
    </row>
    <row r="12" spans="1:3" x14ac:dyDescent="0.2">
      <c r="A12" s="286" t="s">
        <v>173</v>
      </c>
      <c r="B12" s="278"/>
      <c r="C12" s="293"/>
    </row>
    <row r="13" spans="1:3" x14ac:dyDescent="0.2">
      <c r="A13" s="286" t="s">
        <v>208</v>
      </c>
      <c r="B13" s="278"/>
      <c r="C13" s="293"/>
    </row>
    <row r="14" spans="1:3" x14ac:dyDescent="0.2">
      <c r="A14" s="286" t="s">
        <v>209</v>
      </c>
      <c r="B14" s="278"/>
      <c r="C14" s="293"/>
    </row>
    <row r="15" spans="1:3" x14ac:dyDescent="0.2">
      <c r="A15" s="287" t="s">
        <v>207</v>
      </c>
      <c r="B15" s="279" t="s">
        <v>201</v>
      </c>
      <c r="C15" s="291">
        <f>SUM(C16:C20)</f>
        <v>0</v>
      </c>
    </row>
    <row r="16" spans="1:3" x14ac:dyDescent="0.2">
      <c r="A16" s="288" t="s">
        <v>174</v>
      </c>
      <c r="B16" s="278"/>
      <c r="C16" s="293"/>
    </row>
    <row r="17" spans="1:6" x14ac:dyDescent="0.2">
      <c r="A17" s="288" t="s">
        <v>180</v>
      </c>
      <c r="B17" s="278"/>
      <c r="C17" s="293"/>
    </row>
    <row r="18" spans="1:6" x14ac:dyDescent="0.2">
      <c r="A18" s="288" t="s">
        <v>210</v>
      </c>
      <c r="B18" s="278"/>
      <c r="C18" s="293"/>
    </row>
    <row r="19" spans="1:6" x14ac:dyDescent="0.2">
      <c r="A19" s="288" t="s">
        <v>211</v>
      </c>
      <c r="B19" s="278"/>
      <c r="C19" s="293"/>
    </row>
    <row r="20" spans="1:6" x14ac:dyDescent="0.2">
      <c r="A20" s="288" t="s">
        <v>212</v>
      </c>
      <c r="B20" s="278"/>
      <c r="C20" s="293"/>
    </row>
    <row r="21" spans="1:6" x14ac:dyDescent="0.2">
      <c r="A21" s="289" t="s">
        <v>181</v>
      </c>
      <c r="B21" s="279" t="s">
        <v>202</v>
      </c>
      <c r="C21" s="291">
        <f>C9*0.15</f>
        <v>0</v>
      </c>
    </row>
    <row r="22" spans="1:6" x14ac:dyDescent="0.2">
      <c r="A22" s="286" t="s">
        <v>175</v>
      </c>
      <c r="B22" s="277"/>
      <c r="C22" s="293"/>
    </row>
    <row r="23" spans="1:6" x14ac:dyDescent="0.2">
      <c r="A23" s="284" t="s">
        <v>176</v>
      </c>
      <c r="B23" s="276" t="s">
        <v>203</v>
      </c>
      <c r="C23" s="291">
        <f>SUM(C24)</f>
        <v>0</v>
      </c>
    </row>
    <row r="24" spans="1:6" x14ac:dyDescent="0.2">
      <c r="A24" s="288" t="s">
        <v>177</v>
      </c>
      <c r="B24" s="278"/>
      <c r="C24" s="293"/>
    </row>
    <row r="25" spans="1:6" x14ac:dyDescent="0.2">
      <c r="A25" s="280"/>
      <c r="B25" s="281" t="s">
        <v>178</v>
      </c>
      <c r="C25" s="291">
        <f>SUM(C3,C9,C15,C21,C23)</f>
        <v>0</v>
      </c>
      <c r="D25" s="267" t="s">
        <v>179</v>
      </c>
      <c r="E25" s="188"/>
      <c r="F25" s="266">
        <v>0.7</v>
      </c>
    </row>
    <row r="26" spans="1:6" x14ac:dyDescent="0.2">
      <c r="A26" s="282"/>
      <c r="B26" s="283"/>
      <c r="C26" s="292">
        <f>IF((C25*F25)&lt;=50000,C25*F25,50000)</f>
        <v>0</v>
      </c>
      <c r="D26" s="265" t="s">
        <v>205</v>
      </c>
      <c r="E26" s="189"/>
      <c r="F26" s="270" t="e">
        <f>C26/C25</f>
        <v>#DIV/0!</v>
      </c>
    </row>
    <row r="27" spans="1:6" ht="12.75" customHeight="1" thickBot="1" x14ac:dyDescent="0.25">
      <c r="A27" s="282"/>
      <c r="B27" s="283"/>
      <c r="C27" s="290">
        <f>C25-C26</f>
        <v>0</v>
      </c>
      <c r="D27" s="191"/>
      <c r="E27" s="190"/>
    </row>
    <row r="29" spans="1:6" x14ac:dyDescent="0.2">
      <c r="D29" s="191"/>
      <c r="E29" s="19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9"/>
  <sheetViews>
    <sheetView zoomScaleNormal="100" workbookViewId="0">
      <selection activeCell="D5" sqref="D5"/>
    </sheetView>
  </sheetViews>
  <sheetFormatPr defaultColWidth="9.140625" defaultRowHeight="12.75" x14ac:dyDescent="0.2"/>
  <cols>
    <col min="1" max="1" width="21.42578125" style="301" customWidth="1"/>
    <col min="2" max="2" width="24.28515625" style="301" bestFit="1" customWidth="1"/>
    <col min="3" max="3" width="29.85546875" style="301" customWidth="1"/>
    <col min="4" max="4" width="12.42578125" style="301" customWidth="1"/>
    <col min="5" max="5" width="8" style="301" bestFit="1" customWidth="1"/>
    <col min="6" max="7" width="16.140625" style="301" customWidth="1"/>
    <col min="8" max="19" width="5.7109375" style="301" customWidth="1"/>
    <col min="20" max="24" width="7.7109375" style="301" customWidth="1"/>
    <col min="25" max="16384" width="9.140625" style="301"/>
  </cols>
  <sheetData>
    <row r="1" spans="1:19" ht="26.25" customHeight="1" x14ac:dyDescent="0.2">
      <c r="A1" s="340" t="s">
        <v>255</v>
      </c>
      <c r="B1" s="342" t="s">
        <v>262</v>
      </c>
      <c r="C1" s="340" t="s">
        <v>221</v>
      </c>
      <c r="D1" s="342" t="s">
        <v>264</v>
      </c>
      <c r="E1" s="342" t="s">
        <v>265</v>
      </c>
      <c r="F1" s="342" t="s">
        <v>268</v>
      </c>
      <c r="G1" s="342" t="s">
        <v>280</v>
      </c>
      <c r="H1" s="381" t="s">
        <v>214</v>
      </c>
      <c r="I1" s="381"/>
      <c r="J1" s="381"/>
      <c r="K1" s="381"/>
      <c r="L1" s="381"/>
      <c r="M1" s="381"/>
      <c r="N1" s="381"/>
      <c r="O1" s="381"/>
      <c r="P1" s="381"/>
      <c r="Q1" s="381"/>
      <c r="R1" s="381"/>
      <c r="S1" s="381"/>
    </row>
    <row r="2" spans="1:19" ht="38.25" x14ac:dyDescent="0.2">
      <c r="A2" s="341" t="s">
        <v>261</v>
      </c>
      <c r="B2" s="343" t="s">
        <v>263</v>
      </c>
      <c r="C2" s="341" t="s">
        <v>260</v>
      </c>
      <c r="D2" s="343" t="s">
        <v>271</v>
      </c>
      <c r="E2" s="343" t="s">
        <v>269</v>
      </c>
      <c r="F2" s="343" t="s">
        <v>270</v>
      </c>
      <c r="G2" s="343" t="s">
        <v>281</v>
      </c>
      <c r="H2" s="303">
        <v>42750</v>
      </c>
      <c r="I2" s="306">
        <f>H2+30</f>
        <v>42780</v>
      </c>
      <c r="J2" s="306">
        <f t="shared" ref="J2:S2" si="0">I2+30</f>
        <v>42810</v>
      </c>
      <c r="K2" s="306">
        <f t="shared" si="0"/>
        <v>42840</v>
      </c>
      <c r="L2" s="306">
        <f t="shared" si="0"/>
        <v>42870</v>
      </c>
      <c r="M2" s="306">
        <f t="shared" si="0"/>
        <v>42900</v>
      </c>
      <c r="N2" s="306">
        <f t="shared" si="0"/>
        <v>42930</v>
      </c>
      <c r="O2" s="306">
        <f t="shared" si="0"/>
        <v>42960</v>
      </c>
      <c r="P2" s="306">
        <f t="shared" si="0"/>
        <v>42990</v>
      </c>
      <c r="Q2" s="306">
        <f t="shared" si="0"/>
        <v>43020</v>
      </c>
      <c r="R2" s="306">
        <f t="shared" si="0"/>
        <v>43050</v>
      </c>
      <c r="S2" s="306">
        <f t="shared" si="0"/>
        <v>43080</v>
      </c>
    </row>
    <row r="3" spans="1:19" ht="25.5" x14ac:dyDescent="0.2">
      <c r="A3" s="307" t="s">
        <v>215</v>
      </c>
      <c r="B3" s="344" t="s">
        <v>273</v>
      </c>
      <c r="C3" s="307"/>
      <c r="D3" s="344"/>
      <c r="E3" s="344"/>
      <c r="F3" s="344"/>
      <c r="G3" s="344"/>
      <c r="H3" s="304"/>
      <c r="I3" s="304"/>
      <c r="J3" s="304"/>
      <c r="K3" s="304"/>
      <c r="L3" s="304"/>
      <c r="M3" s="302"/>
      <c r="N3" s="302"/>
      <c r="O3" s="302"/>
      <c r="P3" s="302"/>
      <c r="Q3" s="302"/>
      <c r="R3" s="302"/>
      <c r="S3" s="302"/>
    </row>
    <row r="4" spans="1:19" ht="50.25" customHeight="1" x14ac:dyDescent="0.2">
      <c r="A4" s="307" t="s">
        <v>256</v>
      </c>
      <c r="B4" s="344" t="s">
        <v>274</v>
      </c>
      <c r="C4" s="307" t="s">
        <v>279</v>
      </c>
      <c r="D4" s="344">
        <v>6</v>
      </c>
      <c r="E4" s="344" t="s">
        <v>266</v>
      </c>
      <c r="F4" s="344">
        <v>150</v>
      </c>
      <c r="G4" s="344" t="s">
        <v>282</v>
      </c>
      <c r="H4" s="304"/>
      <c r="I4" s="304"/>
      <c r="J4" s="304"/>
      <c r="K4" s="304"/>
      <c r="L4" s="305"/>
      <c r="M4" s="305"/>
      <c r="N4" s="302"/>
      <c r="O4" s="302"/>
      <c r="P4" s="302"/>
      <c r="Q4" s="302"/>
      <c r="R4" s="302"/>
      <c r="S4" s="302"/>
    </row>
    <row r="5" spans="1:19" ht="38.25" x14ac:dyDescent="0.2">
      <c r="A5" s="307" t="s">
        <v>257</v>
      </c>
      <c r="B5" s="344" t="s">
        <v>275</v>
      </c>
      <c r="C5" s="307" t="s">
        <v>278</v>
      </c>
      <c r="D5" s="344">
        <v>8</v>
      </c>
      <c r="E5" s="344" t="s">
        <v>266</v>
      </c>
      <c r="F5" s="344">
        <v>200</v>
      </c>
      <c r="G5" s="344" t="s">
        <v>282</v>
      </c>
      <c r="H5" s="302"/>
      <c r="I5" s="305"/>
      <c r="J5" s="304"/>
      <c r="K5" s="304"/>
      <c r="L5" s="304"/>
      <c r="M5" s="302"/>
      <c r="N5" s="302"/>
      <c r="O5" s="302"/>
      <c r="P5" s="302"/>
      <c r="Q5" s="302"/>
      <c r="R5" s="302"/>
      <c r="S5" s="302"/>
    </row>
    <row r="6" spans="1:19" ht="38.25" x14ac:dyDescent="0.2">
      <c r="A6" s="307" t="s">
        <v>267</v>
      </c>
      <c r="B6" s="344" t="s">
        <v>276</v>
      </c>
      <c r="C6" s="307" t="s">
        <v>277</v>
      </c>
      <c r="D6" s="344">
        <v>11</v>
      </c>
      <c r="E6" s="344" t="s">
        <v>266</v>
      </c>
      <c r="F6" s="344">
        <v>275</v>
      </c>
      <c r="G6" s="344" t="s">
        <v>282</v>
      </c>
      <c r="H6" s="302"/>
      <c r="I6" s="305"/>
      <c r="J6" s="304"/>
      <c r="K6" s="304"/>
      <c r="L6" s="304"/>
      <c r="M6" s="302"/>
      <c r="N6" s="302"/>
      <c r="O6" s="302"/>
      <c r="P6" s="302"/>
      <c r="Q6" s="302"/>
      <c r="R6" s="302"/>
      <c r="S6" s="302"/>
    </row>
    <row r="7" spans="1:19" x14ac:dyDescent="0.2">
      <c r="A7" s="307" t="s">
        <v>272</v>
      </c>
      <c r="B7" s="344"/>
      <c r="C7" s="307"/>
      <c r="D7" s="344"/>
      <c r="E7" s="344"/>
      <c r="F7" s="344"/>
      <c r="G7" s="344"/>
      <c r="H7" s="302"/>
      <c r="I7" s="305"/>
      <c r="J7" s="304"/>
      <c r="K7" s="304"/>
      <c r="L7" s="304"/>
      <c r="M7" s="302"/>
      <c r="N7" s="302"/>
      <c r="O7" s="302"/>
      <c r="P7" s="302"/>
      <c r="Q7" s="302"/>
      <c r="R7" s="302"/>
      <c r="S7" s="302"/>
    </row>
    <row r="8" spans="1:19" ht="38.25" x14ac:dyDescent="0.2">
      <c r="A8" s="307" t="s">
        <v>217</v>
      </c>
      <c r="B8" s="344" t="s">
        <v>284</v>
      </c>
      <c r="C8" s="307" t="s">
        <v>283</v>
      </c>
      <c r="D8" s="344">
        <v>3</v>
      </c>
      <c r="E8" s="344" t="s">
        <v>285</v>
      </c>
      <c r="F8" s="344">
        <v>500</v>
      </c>
      <c r="G8" s="344" t="s">
        <v>286</v>
      </c>
      <c r="H8" s="302"/>
      <c r="I8" s="305"/>
      <c r="J8" s="304"/>
      <c r="K8" s="304"/>
      <c r="L8" s="304"/>
      <c r="M8" s="304"/>
      <c r="N8" s="304"/>
      <c r="O8" s="304"/>
      <c r="P8" s="302"/>
      <c r="Q8" s="302"/>
      <c r="R8" s="302"/>
      <c r="S8" s="302"/>
    </row>
    <row r="9" spans="1:19" x14ac:dyDescent="0.2">
      <c r="A9" s="307" t="s">
        <v>258</v>
      </c>
      <c r="B9" s="307"/>
      <c r="C9" s="307"/>
      <c r="D9" s="307"/>
      <c r="E9" s="307"/>
      <c r="F9" s="307"/>
      <c r="G9" s="307"/>
      <c r="H9" s="302"/>
      <c r="I9" s="305"/>
      <c r="J9" s="304"/>
      <c r="K9" s="304"/>
      <c r="L9" s="305"/>
      <c r="M9" s="305"/>
      <c r="N9" s="305"/>
      <c r="O9" s="305"/>
      <c r="P9" s="305"/>
      <c r="Q9" s="302"/>
      <c r="R9" s="302"/>
      <c r="S9" s="302"/>
    </row>
    <row r="10" spans="1:19" x14ac:dyDescent="0.2">
      <c r="A10" s="307" t="s">
        <v>259</v>
      </c>
      <c r="B10" s="307"/>
      <c r="C10" s="307"/>
      <c r="D10" s="307"/>
      <c r="E10" s="307"/>
      <c r="F10" s="307"/>
      <c r="G10" s="307"/>
      <c r="H10" s="302"/>
      <c r="I10" s="302"/>
      <c r="J10" s="302"/>
      <c r="K10" s="304"/>
      <c r="L10" s="304"/>
      <c r="M10" s="304"/>
      <c r="N10" s="304"/>
      <c r="O10" s="304"/>
      <c r="P10" s="305"/>
      <c r="Q10" s="302"/>
      <c r="R10" s="302"/>
      <c r="S10" s="302"/>
    </row>
    <row r="11" spans="1:19" x14ac:dyDescent="0.2">
      <c r="A11" s="308" t="s">
        <v>218</v>
      </c>
      <c r="B11" s="308"/>
      <c r="C11" s="308"/>
      <c r="D11" s="308"/>
      <c r="E11" s="308"/>
      <c r="F11" s="308"/>
      <c r="G11" s="308"/>
      <c r="H11" s="302"/>
      <c r="I11" s="302"/>
      <c r="J11" s="302"/>
      <c r="K11" s="302"/>
      <c r="L11" s="302"/>
      <c r="M11" s="302"/>
      <c r="N11" s="302"/>
      <c r="O11" s="302"/>
      <c r="P11" s="302"/>
      <c r="Q11" s="302"/>
      <c r="R11" s="302"/>
      <c r="S11" s="302"/>
    </row>
    <row r="16" spans="1:19" x14ac:dyDescent="0.2">
      <c r="A16" s="265"/>
      <c r="B16" s="265"/>
      <c r="C16" s="265"/>
      <c r="D16" s="265"/>
      <c r="E16" s="265"/>
      <c r="F16" s="265"/>
      <c r="G16" s="265"/>
      <c r="H16" s="265"/>
      <c r="I16" s="265"/>
    </row>
    <row r="19" spans="1:1" x14ac:dyDescent="0.2">
      <c r="A19"/>
    </row>
  </sheetData>
  <mergeCells count="1">
    <mergeCell ref="H1:S1"/>
  </mergeCells>
  <pageMargins left="0.39370078740157483" right="0.39370078740157483" top="0.59055118110236227" bottom="0.59055118110236227" header="0.19685039370078741" footer="0.19685039370078741"/>
  <pageSetup paperSize="9"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tapp xmlns="3ab46b5f-846b-4c09-98a5-4dd18a938181">01 - Taotlemine</Etapp>
    <Kehtivuse_x0020_algus xmlns="d3ac3390-748e-45e0-83a8-9889d643d9fe">2017-02-16T22:00:00+00:00</Kehtivuse_x0020_algus>
    <Kinnitatud xmlns="d3ac3390-748e-45e0-83a8-9889d643d9fe">2017-02-16T22:00:00+00:00</Kinnitatud>
    <Skeemi_x0020_t_x00fc__x00fc_p xmlns="3ab46b5f-846b-4c09-98a5-4dd18a938181">Toetus</Skeemi_x0020_t_x00fc__x00fc_p>
    <Otsuse_x0020_link_x0020_DHSi xmlns="1c184a03-1514-432d-9dea-74fba7d3d331">
      <Url>https://sp2010/active/Decisions/Forms/DispForm.aspx?List=%7b2cb2ab3b-9e0c-41a3-b630-4f3f14a13bbe%7d&amp;ID=9286&amp;Source=https%3a%2f%2fsp2010%2factive</Url>
      <Description>1.1-5.1/17/256</Description>
    </Otsuse_x0020_link_x0020_DHSi>
    <Kord xmlns="d3ac3390-748e-45e0-83a8-9889d643d9fe">Loomemajanduse valdkondades tegutsevate ettevõtete ekspordivõimekuse arendamine</Kord>
    <Ver xmlns="d3ac3390-748e-45e0-83a8-9889d643d9fe">1</Ver>
    <Vastutav_x0020__x00fc_ksus xmlns="3ab46b5f-846b-4c09-98a5-4dd18a938181">Ettevõtluse ja ekspordikeskus</Vastutav_x0020__x00fc_ksus>
    <Periood xmlns="3ab46b5f-846b-4c09-98a5-4dd18a938181">2014-2020</Periood>
    <Kehtivuse_x0020_l_x00f5_pp xmlns="d3ac3390-748e-45e0-83a8-9889d643d9fe" xsi:nil="true"/>
    <Toote_x0020_omanik xmlns="3ab46b5f-846b-4c09-98a5-4dd18a938181" xsi:nil="true"/>
    <Kehtiv xmlns="d3ac3390-748e-45e0-83a8-9889d643d9fe">true</Kehtiv>
    <Valdkonna_x0020_juht xmlns="3ab46b5f-846b-4c09-98a5-4dd18a93818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6d5ff808f39a74e395935dbb88c92835">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fa21913297c7965ab03d2d3d41b4c223"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AS" ma:format="RadioButtons" ma:internalName="Vastutav_x0020__x00fc_ksus">
      <xsd:simpleType>
        <xsd:restriction base="dms:Choice">
          <xsd:enumeration value="Arendusüksus"/>
          <xsd:enumeration value="EAS"/>
          <xsd:enumeration value="Ettevõtluse ja ekspordikeskus"/>
          <xsd:enumeration value="Regionaalarengukeskus"/>
          <xsd:enumeration value="Turismiarenduskeskus"/>
          <xsd:enumeration value="Välisinvesteeringute keskus"/>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0A4D2-EDF1-43D3-BDD0-046492C37534}">
  <ds:schemaRefs>
    <ds:schemaRef ds:uri="http://schemas.microsoft.com/sharepoint/v3/contenttype/forms"/>
  </ds:schemaRefs>
</ds:datastoreItem>
</file>

<file path=customXml/itemProps2.xml><?xml version="1.0" encoding="utf-8"?>
<ds:datastoreItem xmlns:ds="http://schemas.openxmlformats.org/officeDocument/2006/customXml" ds:itemID="{121384E2-3353-476E-926F-9C42A2220AAC}">
  <ds:schemaRefs>
    <ds:schemaRef ds:uri="3ab46b5f-846b-4c09-98a5-4dd18a938181"/>
    <ds:schemaRef ds:uri="http://purl.org/dc/terms/"/>
    <ds:schemaRef ds:uri="http://purl.org/dc/elements/1.1/"/>
    <ds:schemaRef ds:uri="http://www.w3.org/XML/1998/namespace"/>
    <ds:schemaRef ds:uri="http://schemas.microsoft.com/office/infopath/2007/PartnerControls"/>
    <ds:schemaRef ds:uri="d3ac3390-748e-45e0-83a8-9889d643d9fe"/>
    <ds:schemaRef ds:uri="http://schemas.microsoft.com/office/2006/metadata/properties"/>
    <ds:schemaRef ds:uri="1c184a03-1514-432d-9dea-74fba7d3d331"/>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E5D888D-3B74-40EC-B715-EDA21D027BA1}">
  <ds:schemaRefs>
    <ds:schemaRef ds:uri="http://schemas.microsoft.com/office/2006/metadata/longProperties"/>
  </ds:schemaRefs>
</ds:datastoreItem>
</file>

<file path=customXml/itemProps4.xml><?xml version="1.0" encoding="utf-8"?>
<ds:datastoreItem xmlns:ds="http://schemas.openxmlformats.org/officeDocument/2006/customXml" ds:itemID="{F8912CBB-8366-4B79-99B2-F19A16EB0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9</vt:i4>
      </vt:variant>
      <vt:variant>
        <vt:lpstr>Nimega vahemikud</vt:lpstr>
      </vt:variant>
      <vt:variant>
        <vt:i4>9</vt:i4>
      </vt:variant>
    </vt:vector>
  </HeadingPairs>
  <TitlesOfParts>
    <vt:vector size="18" baseType="lpstr">
      <vt:lpstr>Algandmed </vt:lpstr>
      <vt:lpstr>Tooted</vt:lpstr>
      <vt:lpstr>Rahavood</vt:lpstr>
      <vt:lpstr>Kasumiaruanne</vt:lpstr>
      <vt:lpstr>Bilanss</vt:lpstr>
      <vt:lpstr>Töötajad</vt:lpstr>
      <vt:lpstr>Majandusnäitajate koondtabel</vt:lpstr>
      <vt:lpstr>Projekti eelarve</vt:lpstr>
      <vt:lpstr>Tegevuskava ja ajagraafik</vt:lpstr>
      <vt:lpstr>kohu1</vt:lpstr>
      <vt:lpstr>kohu2</vt:lpstr>
      <vt:lpstr>Kasumiaruanne!Prindiala</vt:lpstr>
      <vt:lpstr>Rahavood!Prindiala</vt:lpstr>
      <vt:lpstr>Tooted!Prindiala</vt:lpstr>
      <vt:lpstr>Rahavood!Prinditiitlid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Terje Pai</cp:lastModifiedBy>
  <cp:lastPrinted>2017-02-10T14:19:55Z</cp:lastPrinted>
  <dcterms:created xsi:type="dcterms:W3CDTF">2004-12-15T09:01:57Z</dcterms:created>
  <dcterms:modified xsi:type="dcterms:W3CDTF">2018-11-13T09:31:07Z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0x010100A8E57328D17F7544BE9C4F44E7F90168</vt:lpwstr>
  </property>
</Properties>
</file>